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0" yWindow="0" windowWidth="20730" windowHeight="9735" tabRatio="923" activeTab="28"/>
  </bookViews>
  <sheets>
    <sheet name="Notas a los Edos Financieros" sheetId="1" r:id="rId1"/>
    <sheet name="ESF-01" sheetId="30" r:id="rId2"/>
    <sheet name="ESF-01 (I)" sheetId="2" state="hidden" r:id="rId3"/>
    <sheet name="ESF-02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28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r:id="rId46"/>
    <sheet name="Conciliacion_Ig (I)" sheetId="26" state="hidden" r:id="rId47"/>
    <sheet name="Conciliacion_Eg" sheetId="53" r:id="rId48"/>
    <sheet name="Conciliacion_Eg (I)" sheetId="25" state="hidden" r:id="rId49"/>
    <sheet name="Memoria" sheetId="54" r:id="rId50"/>
    <sheet name="Memoria (I)" sheetId="23" state="hidden" r:id="rId51"/>
  </sheets>
  <definedNames>
    <definedName name="_xlnm._FilterDatabase" localSheetId="5" hidden="1">'ESF-03'!$A$7:$K$110</definedName>
    <definedName name="_xlnm._FilterDatabase" localSheetId="14" hidden="1">'ESF-08'!$A$7:$H$111</definedName>
    <definedName name="_xlnm.Print_Area" localSheetId="46">'Conciliacion_Ig (I)'!$A$1:$D$11</definedName>
    <definedName name="_xlnm.Print_Area" localSheetId="30">'EA-01'!$A$1:$D$78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'ESF-01'!$A$1:$E$123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'ESF-08'!$A$1:$F$64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'ESF-12'!$A$1:$H$38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'VHP-02'!$A$1:$F$68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O16" i="28" l="1"/>
  <c r="N16" i="28"/>
  <c r="M16" i="28"/>
  <c r="L16" i="28"/>
  <c r="I16" i="28"/>
  <c r="O15" i="28"/>
  <c r="N15" i="28"/>
  <c r="M15" i="28"/>
  <c r="L15" i="28"/>
  <c r="I15" i="28"/>
  <c r="O14" i="28"/>
  <c r="N14" i="28"/>
  <c r="M14" i="28"/>
  <c r="L14" i="28"/>
  <c r="I14" i="28"/>
  <c r="O13" i="28"/>
  <c r="N13" i="28"/>
  <c r="M13" i="28"/>
  <c r="L13" i="28"/>
  <c r="I13" i="28"/>
  <c r="O12" i="28"/>
  <c r="N12" i="28"/>
  <c r="M12" i="28"/>
  <c r="L12" i="28"/>
  <c r="I12" i="28"/>
  <c r="O11" i="28"/>
  <c r="N11" i="28"/>
  <c r="L11" i="28"/>
  <c r="I11" i="28"/>
  <c r="O10" i="28"/>
  <c r="N10" i="28"/>
  <c r="M10" i="28"/>
  <c r="L10" i="28"/>
  <c r="I10" i="28"/>
  <c r="O9" i="28"/>
  <c r="N9" i="28"/>
  <c r="M9" i="28"/>
  <c r="L9" i="28"/>
  <c r="I9" i="28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35" i="53" s="1"/>
  <c r="C27" i="53"/>
  <c r="C9" i="52"/>
  <c r="C15" i="52"/>
  <c r="C20" i="52" s="1"/>
  <c r="C32" i="50"/>
  <c r="C62" i="50"/>
  <c r="C162" i="49"/>
  <c r="D162" i="49"/>
  <c r="E162" i="49"/>
  <c r="C66" i="48"/>
  <c r="D66" i="48"/>
  <c r="E66" i="48"/>
  <c r="C14" i="47"/>
  <c r="D14" i="47"/>
  <c r="E14" i="47"/>
  <c r="C109" i="46"/>
  <c r="C14" i="45"/>
  <c r="C76" i="44"/>
  <c r="C120" i="44"/>
  <c r="C10" i="43"/>
  <c r="C18" i="43"/>
  <c r="C26" i="43"/>
  <c r="C10" i="42"/>
  <c r="C18" i="42"/>
  <c r="C36" i="41"/>
  <c r="D36" i="41"/>
  <c r="E36" i="41"/>
  <c r="F36" i="41"/>
  <c r="G36" i="41"/>
  <c r="C56" i="41"/>
  <c r="D56" i="41"/>
  <c r="E56" i="41"/>
  <c r="F56" i="41"/>
  <c r="G56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52" i="37"/>
  <c r="D52" i="37"/>
  <c r="E52" i="37"/>
  <c r="C62" i="37"/>
  <c r="D62" i="37"/>
  <c r="E62" i="37"/>
  <c r="C72" i="37"/>
  <c r="D72" i="37"/>
  <c r="E72" i="37"/>
  <c r="C101" i="37"/>
  <c r="D101" i="37"/>
  <c r="E101" i="37"/>
  <c r="C111" i="37"/>
  <c r="D111" i="37"/>
  <c r="E111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40" i="30"/>
  <c r="C96" i="30"/>
  <c r="C109" i="30"/>
  <c r="C122" i="30"/>
  <c r="F18" i="28"/>
  <c r="G18" i="28"/>
  <c r="H18" i="28"/>
  <c r="I18" i="28"/>
  <c r="K18" i="28"/>
  <c r="L18" i="28"/>
  <c r="M18" i="28"/>
  <c r="N18" i="28"/>
  <c r="O18" i="28"/>
  <c r="D107" i="46" l="1"/>
  <c r="D105" i="46"/>
  <c r="D103" i="46"/>
  <c r="D101" i="46"/>
  <c r="D99" i="46"/>
  <c r="D97" i="46"/>
  <c r="D95" i="46"/>
  <c r="D93" i="46"/>
  <c r="D91" i="46"/>
  <c r="D89" i="46"/>
  <c r="D87" i="46"/>
  <c r="D85" i="46"/>
  <c r="D83" i="46"/>
  <c r="D81" i="46"/>
  <c r="D79" i="46"/>
  <c r="D77" i="46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9" i="46"/>
  <c r="D37" i="46"/>
  <c r="D35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D108" i="46"/>
  <c r="D106" i="46"/>
  <c r="D104" i="46"/>
  <c r="D102" i="46"/>
  <c r="D100" i="46"/>
  <c r="D98" i="46"/>
  <c r="D96" i="46"/>
  <c r="D94" i="46"/>
  <c r="D92" i="46"/>
  <c r="D90" i="46"/>
  <c r="D88" i="46"/>
  <c r="D86" i="46"/>
  <c r="D84" i="46"/>
  <c r="D82" i="46"/>
  <c r="D80" i="46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6" i="46"/>
  <c r="D32" i="46"/>
  <c r="D28" i="46"/>
  <c r="D24" i="46"/>
  <c r="D20" i="46"/>
  <c r="D16" i="46"/>
  <c r="D12" i="46"/>
  <c r="D8" i="46"/>
  <c r="D38" i="46"/>
  <c r="D34" i="46"/>
  <c r="D30" i="46"/>
  <c r="D26" i="46"/>
  <c r="D22" i="46"/>
  <c r="D18" i="46"/>
  <c r="D14" i="46"/>
  <c r="D10" i="46"/>
  <c r="D109" i="46" l="1"/>
</calcChain>
</file>

<file path=xl/sharedStrings.xml><?xml version="1.0" encoding="utf-8"?>
<sst xmlns="http://schemas.openxmlformats.org/spreadsheetml/2006/main" count="2077" uniqueCount="1375">
  <si>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</si>
  <si>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</si>
  <si>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</si>
  <si>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</si>
  <si>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</si>
  <si>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</si>
  <si>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</si>
  <si>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</si>
  <si>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</si>
  <si>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</si>
  <si>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</si>
  <si>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</si>
  <si>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</si>
  <si>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</si>
  <si>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</si>
  <si>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</si>
  <si>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</si>
  <si>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</si>
  <si>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</si>
  <si>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</si>
  <si>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</si>
  <si>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</si>
  <si>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</si>
  <si>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</si>
  <si>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</si>
  <si>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</si>
  <si>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</si>
  <si>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</si>
  <si>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</si>
  <si>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</si>
  <si>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</si>
  <si>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</si>
  <si>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</si>
  <si>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</si>
  <si>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</si>
  <si>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</si>
  <si>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</si>
  <si>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</si>
  <si>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</si>
  <si>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</si>
  <si>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</si>
  <si>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</si>
  <si>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</si>
  <si>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</si>
  <si>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</si>
  <si>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</si>
  <si>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</si>
  <si>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</si>
  <si>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</si>
  <si>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</si>
  <si>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</si>
  <si>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</si>
  <si>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</si>
  <si>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</si>
  <si>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</si>
  <si>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</si>
  <si>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</si>
  <si>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</si>
  <si>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</si>
  <si>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</si>
  <si>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</si>
  <si>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</si>
  <si>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</si>
  <si>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</si>
  <si>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</si>
  <si>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</si>
  <si>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</si>
  <si>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</si>
  <si>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</si>
  <si>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</si>
  <si>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</si>
  <si>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</si>
  <si>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</si>
  <si>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</si>
  <si>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</si>
  <si>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</si>
  <si>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</si>
  <si>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</si>
  <si>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</si>
  <si>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</si>
  <si>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</si>
  <si>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</si>
  <si>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</si>
  <si>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</si>
  <si>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</si>
  <si>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</si>
  <si>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</si>
  <si>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</si>
  <si>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</si>
  <si>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</si>
  <si>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</si>
  <si>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</si>
  <si>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</si>
  <si>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</si>
  <si>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</si>
  <si>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</si>
  <si>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</si>
  <si>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</si>
  <si>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</si>
  <si>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</si>
  <si>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</si>
  <si>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</si>
  <si>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</si>
  <si>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</si>
  <si>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</si>
  <si>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</si>
  <si>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</si>
  <si>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</si>
  <si>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</si>
  <si>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</si>
  <si>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</si>
  <si>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</si>
  <si>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</si>
  <si>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</si>
  <si>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</si>
  <si>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</si>
  <si>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</si>
  <si>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</si>
  <si>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</si>
  <si>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</si>
  <si>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</si>
  <si>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</si>
  <si>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</si>
  <si>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</si>
  <si>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</si>
  <si>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</si>
  <si>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</si>
  <si>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</si>
  <si>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</si>
  <si>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</si>
  <si>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</si>
  <si>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</si>
  <si>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</si>
  <si>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</si>
  <si>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</si>
  <si>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</si>
  <si>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</si>
  <si>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</si>
  <si>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</si>
  <si>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</si>
  <si>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</si>
  <si>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</si>
  <si>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</si>
  <si>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</si>
  <si>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</si>
  <si>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</si>
  <si>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</si>
  <si>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</si>
  <si>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</si>
  <si>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</si>
  <si>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</si>
  <si>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</si>
  <si>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</si>
  <si>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</si>
  <si>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</si>
  <si>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</si>
  <si>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</si>
  <si>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</si>
  <si>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</si>
  <si>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</si>
  <si>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</si>
  <si>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</si>
  <si>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</si>
  <si>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</si>
  <si>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</si>
  <si>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</si>
  <si>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</si>
  <si>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</si>
  <si>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</si>
  <si>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</si>
  <si>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</si>
  <si>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</si>
  <si>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</si>
  <si>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</si>
  <si>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</si>
  <si>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</si>
  <si>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</si>
  <si>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</si>
  <si>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</si>
  <si>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</si>
  <si>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</si>
  <si>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</si>
  <si>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</si>
  <si>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</si>
  <si>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</si>
  <si>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</si>
  <si>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</si>
  <si>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</si>
  <si>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</si>
  <si>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</si>
  <si>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</si>
  <si>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</si>
  <si>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</si>
  <si>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</si>
  <si>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</si>
  <si>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</si>
  <si>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</si>
  <si>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</si>
  <si>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</si>
  <si>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</si>
  <si>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</si>
  <si>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</si>
  <si>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</si>
  <si>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</si>
  <si>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</si>
  <si>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</si>
  <si>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</si>
  <si>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</si>
  <si>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</si>
  <si>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</si>
  <si>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</si>
  <si>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</si>
  <si>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</si>
  <si>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</si>
  <si>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</si>
  <si>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</si>
  <si>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</si>
  <si>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</si>
  <si>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</si>
  <si>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</si>
  <si>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</si>
  <si>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</si>
  <si>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</si>
  <si>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</si>
  <si>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</si>
  <si>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</si>
  <si>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</si>
  <si>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</si>
  <si>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</si>
  <si>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</si>
  <si>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</si>
  <si>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</si>
  <si>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</si>
  <si>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</si>
  <si>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</si>
  <si>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</si>
  <si>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</si>
  <si>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</si>
  <si>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</si>
  <si>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</si>
  <si>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</si>
  <si>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</si>
  <si>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</si>
  <si>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</si>
  <si>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</si>
  <si>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</si>
  <si>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</si>
  <si>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</si>
  <si>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</si>
  <si>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</si>
  <si>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</si>
  <si>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</si>
  <si>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</si>
  <si>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</si>
  <si>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</si>
  <si>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</si>
  <si>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</si>
  <si>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</si>
  <si>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</si>
  <si>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</si>
  <si>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</si>
  <si>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</si>
  <si>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</si>
  <si>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</si>
  <si>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</si>
  <si>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</si>
  <si>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</si>
  <si>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</si>
  <si>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</si>
  <si>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</si>
  <si>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</si>
  <si>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</si>
  <si>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</si>
  <si>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</si>
  <si>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</si>
  <si>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</si>
  <si>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</si>
  <si>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</si>
  <si>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</si>
  <si>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</si>
  <si>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</si>
  <si>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</si>
  <si>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</si>
  <si>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</si>
  <si>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</si>
  <si>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</si>
  <si>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</si>
  <si>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</si>
  <si>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</si>
  <si>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</si>
  <si>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</si>
  <si>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</si>
  <si>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</si>
  <si>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</si>
  <si>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</si>
  <si>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</si>
  <si>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</si>
  <si>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</si>
  <si>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</si>
  <si>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</si>
  <si>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</si>
  <si>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</si>
  <si>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</si>
  <si>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</si>
  <si>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</si>
  <si>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</si>
  <si>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</si>
  <si>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</si>
  <si>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</si>
  <si>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</si>
  <si>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</si>
  <si>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</si>
  <si>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</si>
  <si>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</si>
  <si>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</si>
  <si>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</si>
  <si>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</si>
  <si>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</si>
  <si>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</si>
  <si>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</si>
  <si>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</si>
  <si>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</si>
  <si>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</si>
  <si>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</si>
  <si>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</si>
  <si>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</si>
  <si>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</si>
  <si>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</si>
  <si>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</si>
  <si>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</si>
  <si>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</si>
  <si>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</si>
  <si>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</si>
  <si>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</si>
  <si>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</si>
  <si>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</si>
  <si>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</si>
  <si>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</si>
  <si>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</si>
  <si>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</si>
  <si>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</si>
  <si>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</si>
  <si>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</si>
  <si>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</si>
  <si>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</si>
  <si>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</si>
  <si>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</si>
  <si>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</si>
  <si>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</si>
  <si>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</si>
  <si>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</si>
  <si>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</si>
  <si>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</si>
  <si>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</si>
  <si>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</si>
  <si>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</si>
  <si>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</si>
  <si>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</si>
  <si>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</si>
  <si>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</si>
  <si>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</si>
  <si>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</si>
  <si>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</si>
  <si>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</si>
  <si>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</si>
  <si>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</si>
  <si>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</si>
  <si>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</si>
  <si>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</si>
  <si>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</si>
  <si>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</si>
  <si>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</si>
  <si>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</si>
  <si>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</si>
  <si>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</si>
  <si>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</si>
  <si>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</si>
  <si>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</si>
  <si>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</si>
  <si>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</si>
  <si>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</si>
  <si>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</si>
  <si>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</si>
  <si>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</si>
  <si>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</si>
  <si>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</si>
  <si>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</si>
  <si>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</si>
  <si>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</si>
  <si>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</si>
  <si>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</si>
  <si>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</si>
  <si>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</si>
  <si>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</si>
  <si>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</si>
  <si>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</si>
  <si>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</si>
  <si>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</si>
  <si>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</si>
  <si>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</si>
  <si>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</si>
  <si>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</si>
  <si>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</si>
  <si>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</si>
  <si>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</si>
  <si>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</si>
  <si>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</si>
  <si>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</si>
  <si>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</si>
  <si>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</si>
  <si>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</si>
  <si>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</si>
  <si>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</si>
  <si>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</si>
  <si>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</si>
  <si>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</si>
  <si>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</si>
  <si>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</si>
  <si>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</si>
  <si>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</si>
  <si>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</si>
  <si>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</si>
  <si>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</si>
  <si>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</si>
  <si>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</si>
  <si>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</si>
  <si>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</si>
  <si>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</si>
  <si>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</si>
  <si>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</si>
  <si>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</si>
  <si>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</si>
  <si>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</si>
  <si>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</si>
  <si>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</si>
  <si>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</si>
  <si>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</si>
  <si>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</si>
  <si>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</si>
  <si>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</si>
  <si>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</si>
  <si>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</si>
  <si>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</si>
  <si>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</si>
  <si>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</si>
  <si>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</si>
  <si>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</si>
  <si>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</si>
  <si>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</si>
  <si>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</si>
  <si>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</si>
  <si>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</si>
  <si>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</si>
  <si>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</si>
  <si>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</si>
  <si>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</si>
  <si>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</si>
  <si>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</si>
  <si>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</si>
  <si>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</si>
  <si>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</si>
  <si>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</si>
  <si>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</si>
  <si>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</si>
  <si>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</si>
  <si>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</si>
  <si>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</si>
  <si>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</si>
  <si>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</si>
  <si>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</si>
  <si>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</si>
  <si>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</si>
  <si>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</si>
  <si>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</si>
  <si>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</si>
  <si>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</si>
  <si>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</si>
  <si>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</si>
  <si>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</si>
  <si>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</si>
  <si>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</si>
  <si>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</si>
  <si>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</si>
  <si>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</si>
  <si>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</si>
  <si>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</si>
  <si>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</si>
  <si>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</si>
  <si>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</si>
  <si>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</si>
  <si>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</si>
  <si>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</si>
  <si>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</si>
  <si>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</si>
  <si>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</si>
  <si>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</si>
  <si>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</si>
  <si>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</si>
  <si>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</si>
  <si>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</si>
  <si>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</si>
  <si>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</si>
  <si>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</si>
  <si>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</si>
  <si>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</si>
  <si>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</si>
  <si>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</si>
  <si>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</si>
  <si>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</si>
  <si>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</si>
  <si>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</si>
  <si>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</si>
  <si>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</si>
  <si>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</si>
  <si>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</si>
  <si>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</si>
  <si>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</si>
  <si>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</si>
  <si>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0111400003</t>
  </si>
  <si>
    <t>BAJIO 3840741/F-III 2009</t>
  </si>
  <si>
    <t>0111400013</t>
  </si>
  <si>
    <t>BAJIO 6223788 F-III 2011 INVERSION</t>
  </si>
  <si>
    <t>0111400016</t>
  </si>
  <si>
    <t>BAJIO  7495567 RAMO 33 FONDO III 2012</t>
  </si>
  <si>
    <t>0111400019</t>
  </si>
  <si>
    <t>BAJIO FAISM 2013 CTA. 89257860101</t>
  </si>
  <si>
    <t>0111400020</t>
  </si>
  <si>
    <t>BAJIO CTA. PUB. 2013  CTA. 88182050101</t>
  </si>
  <si>
    <t>0111400021</t>
  </si>
  <si>
    <t>BAJIO CONCENTRADORA 2013  CTA. 90375320101</t>
  </si>
  <si>
    <t>0111400025</t>
  </si>
  <si>
    <t>INV. BAJIO RECAUD 2014 CTA. 10272599</t>
  </si>
  <si>
    <t>0111400026</t>
  </si>
  <si>
    <t>INV. BAJIO CUENTA PUBLICA 2014</t>
  </si>
  <si>
    <t>0111400027</t>
  </si>
  <si>
    <t>INV. BAJIO FAISM 2014</t>
  </si>
  <si>
    <t>0111400032</t>
  </si>
  <si>
    <t>INV BAJIO 12471201 CUENTA PUBLICA 2015</t>
  </si>
  <si>
    <t>0111400033</t>
  </si>
  <si>
    <t>INV BAJIO 12557716 FAISM 2015</t>
  </si>
  <si>
    <t>0111400034</t>
  </si>
  <si>
    <t>INV BAJIO 12612800 FORTAMUN 2015</t>
  </si>
  <si>
    <t>0111400038</t>
  </si>
  <si>
    <t>INV BAJIO 14917355 CUENTA PUBLICA 2016</t>
  </si>
  <si>
    <t>0111400039</t>
  </si>
  <si>
    <t>INV BAJIO 14973283 FAIMS 2016</t>
  </si>
  <si>
    <t>0111400040</t>
  </si>
  <si>
    <t>INV BAJIO 14973440 FORTAMUN 2016</t>
  </si>
  <si>
    <t>0111400041</t>
  </si>
  <si>
    <t>INV BAJIO 16052268 FORTALECIMIENTO FINANCIERO 2016</t>
  </si>
  <si>
    <t>0111400042</t>
  </si>
  <si>
    <t>INV BAJIO 15658479 FORTALECE 2016</t>
  </si>
  <si>
    <t>0111400044</t>
  </si>
  <si>
    <t>INV BAJIO 16358012 HABITAT 2016 FEDERAL</t>
  </si>
  <si>
    <t>0111400045</t>
  </si>
  <si>
    <t>INV BAJIO 16358160 HABITAT 2016 MUNICIPAL</t>
  </si>
  <si>
    <t>0111400047</t>
  </si>
  <si>
    <t>INV BAJIO 16716706 FORTALECIMIENTO FINANCIERO B</t>
  </si>
  <si>
    <t>0111400048</t>
  </si>
  <si>
    <t>INV BAJIO 17597188 FAISM 2017</t>
  </si>
  <si>
    <t>0111400049</t>
  </si>
  <si>
    <t>INV BAJIO 17598020 FORTAMUN 2017</t>
  </si>
  <si>
    <t>0111400050</t>
  </si>
  <si>
    <t>INV BAJIO 16091845 FONCA ILUMINACION ESCENICA</t>
  </si>
  <si>
    <t>0111400051</t>
  </si>
  <si>
    <t>INV BAJIO 16091951 FONCA CABLEADO SUBTERRANEO</t>
  </si>
  <si>
    <t>0111400052</t>
  </si>
  <si>
    <t>INV BAJIO 16359192 TEJIDO SOCIAL 2016 DEUDA</t>
  </si>
  <si>
    <t>0111400053</t>
  </si>
  <si>
    <t>INV BAJIO 17535709 FONREGION 2016</t>
  </si>
  <si>
    <t>0111400054</t>
  </si>
  <si>
    <t>INV BAJIO 17554403 CUENTA PUBLICA 2017</t>
  </si>
  <si>
    <t>0111400201</t>
  </si>
  <si>
    <t>BANCOMER 156325459 RECURSO MUNICIPAL</t>
  </si>
  <si>
    <t>0111400303</t>
  </si>
  <si>
    <t>BANORTE 530457691 FONDO VERDE</t>
  </si>
  <si>
    <t/>
  </si>
  <si>
    <t>0111500002</t>
  </si>
  <si>
    <t>BAJIO 3840741 F-III 2009</t>
  </si>
  <si>
    <t>0111500034</t>
  </si>
  <si>
    <t>BAJIO 6223788 F-III 2011</t>
  </si>
  <si>
    <t>0111500039</t>
  </si>
  <si>
    <t>BAJIO 7495567 R33 F3 2012</t>
  </si>
  <si>
    <t>0111500047</t>
  </si>
  <si>
    <t>BAJIO FAISM 2013 CTA.: 89257860101</t>
  </si>
  <si>
    <t>0111500062</t>
  </si>
  <si>
    <t>BAJIO 10454056 FAISM 2014</t>
  </si>
  <si>
    <t>0111500075</t>
  </si>
  <si>
    <t>BAJIO 12557716 FAISM 2015</t>
  </si>
  <si>
    <t>0111500076</t>
  </si>
  <si>
    <t>BAJIO 12612800 FORTAMUN 2015</t>
  </si>
  <si>
    <t>0111500077</t>
  </si>
  <si>
    <t>BAJIO 12916573 FOAM 2014</t>
  </si>
  <si>
    <t>0111500089</t>
  </si>
  <si>
    <t>BAJIO 14973283 FAISM 2016</t>
  </si>
  <si>
    <t>0111500090</t>
  </si>
  <si>
    <t>BAJIO 14973440 FORTAMUN 2016</t>
  </si>
  <si>
    <t>0111500091</t>
  </si>
  <si>
    <t>BAJIO 15660772 BORDERIA 2016.</t>
  </si>
  <si>
    <t>0111500092</t>
  </si>
  <si>
    <t>BAJIO 15658479 FORTALECE 2016.</t>
  </si>
  <si>
    <t>0111500093</t>
  </si>
  <si>
    <t>BAJIO 15934466 PROII 2016 MUNICIPAL</t>
  </si>
  <si>
    <t>0111500094</t>
  </si>
  <si>
    <t>BAJIO 15934425 PROII 2016 ESTATAL</t>
  </si>
  <si>
    <t>0111500095</t>
  </si>
  <si>
    <t>BAJIO 15934227 PROII 2016 FEDERAL</t>
  </si>
  <si>
    <t>0111500096</t>
  </si>
  <si>
    <t>BAJIO 16091845 FONCA ILUMINACION ESCENICA</t>
  </si>
  <si>
    <t>0111500097</t>
  </si>
  <si>
    <t>BAJIO 16091951 FONCA CABLEADO SUBTERRANEO</t>
  </si>
  <si>
    <t>0111500098</t>
  </si>
  <si>
    <t>BAJIO 16041097 INFRAESTRUCTURA TEJIDO SOCIAL 2016</t>
  </si>
  <si>
    <t>0111500099</t>
  </si>
  <si>
    <t>BAJIO 16052268 FORTALECIMIENTO FINANCIERO 2016</t>
  </si>
  <si>
    <t>0111500106</t>
  </si>
  <si>
    <t>BANAMEX 1356435 FIDEICOMISO FAIM FIDER</t>
  </si>
  <si>
    <t>0111500307</t>
  </si>
  <si>
    <t>BANORTE 635742041 F-III 2010</t>
  </si>
  <si>
    <t>0111500323</t>
  </si>
  <si>
    <t>BANORTE 814012875  CASA DE LA CULTURA</t>
  </si>
  <si>
    <t>0111500339</t>
  </si>
  <si>
    <t>BNTE FORTAMUN 2013 CTA. 0851707112</t>
  </si>
  <si>
    <t>0111500345</t>
  </si>
  <si>
    <t>BNTE 895303947   FAIM</t>
  </si>
  <si>
    <t>0111500346</t>
  </si>
  <si>
    <t>BNTE 0207968949  FORTAMUN 2014</t>
  </si>
  <si>
    <t>0111500354</t>
  </si>
  <si>
    <t>BANORTE 422490485 FORTASEG FEDERAL 2016.</t>
  </si>
  <si>
    <t>0111500356</t>
  </si>
  <si>
    <t>BANORTE 486533357 FORTASEG FEDERAL 2017</t>
  </si>
  <si>
    <t>0111500701</t>
  </si>
  <si>
    <t>BAJIO 16283996 MEVI 2016</t>
  </si>
  <si>
    <t>0111500702</t>
  </si>
  <si>
    <t>Bajio 16359192 TEJIDO SOCIAL 2016 DEUDA</t>
  </si>
  <si>
    <t>0111500703</t>
  </si>
  <si>
    <t>BAJIO 16728396 DESARROLLO DE HOGAR PIDH 2016</t>
  </si>
  <si>
    <t>0111500704</t>
  </si>
  <si>
    <t>BAJIO 16717175 PISBCC ADRENEL 2016</t>
  </si>
  <si>
    <t>0111500705</t>
  </si>
  <si>
    <t>BAJIO 16358012 HABITAT 2016 FEDERAL</t>
  </si>
  <si>
    <t>0111500706</t>
  </si>
  <si>
    <t>BAJIO 16358160 HABITAT 2016 MUNICIPAL</t>
  </si>
  <si>
    <t>0111500707</t>
  </si>
  <si>
    <t>BAJIO 16717415 PR A 2016</t>
  </si>
  <si>
    <t>0111500708</t>
  </si>
  <si>
    <t>BAJIO 16716706 FORTALECIMIENTO FINANCIERO B</t>
  </si>
  <si>
    <t>0111500709</t>
  </si>
  <si>
    <t>BAJIO 17191032 INADEM 2016</t>
  </si>
  <si>
    <t>0111500711</t>
  </si>
  <si>
    <t>BAJIO 17535709 FONREGION 2016</t>
  </si>
  <si>
    <t>0111500712</t>
  </si>
  <si>
    <t>BAJIO 16829905 BORDERIA 2016</t>
  </si>
  <si>
    <t>0111500713</t>
  </si>
  <si>
    <t>BAJIO 17459819 ADRE FAIS 16</t>
  </si>
  <si>
    <t>0111500714</t>
  </si>
  <si>
    <t>BAJIO 17090978 FONCA ILUMINACION CENTRO SMA</t>
  </si>
  <si>
    <t>0111500715</t>
  </si>
  <si>
    <t>BAJIO 17190646 PROY CENTROS HISTORICOS FONCA 2016</t>
  </si>
  <si>
    <t>0111500716</t>
  </si>
  <si>
    <t>BAJIO 17583410 PROYECTOS DE DESARROLLO REGIONAL C</t>
  </si>
  <si>
    <t>0111500717</t>
  </si>
  <si>
    <t>BAJIO 17597188 FAISM 2017</t>
  </si>
  <si>
    <t>0111500718</t>
  </si>
  <si>
    <t>BAJIO 17598020 FORTAMUN 2017</t>
  </si>
  <si>
    <t>0111500719</t>
  </si>
  <si>
    <t>BAJIO 17616913 EQPMTO POZO SAN JOSE DE GRACIA</t>
  </si>
  <si>
    <t>0111500720</t>
  </si>
  <si>
    <t>BAJIO 17582339 CODE 2016</t>
  </si>
  <si>
    <t>0111500721</t>
  </si>
  <si>
    <t>BAJIO 17668096 FAIS ESTATAL 2016 ANEXO 3 Y 4</t>
  </si>
  <si>
    <t>0111500722</t>
  </si>
  <si>
    <t>BAJIO 17659442 PIDH FAIS 2011</t>
  </si>
  <si>
    <t>0111500723</t>
  </si>
  <si>
    <t>BAJIO 17668534 AF FISE 2016</t>
  </si>
  <si>
    <t>NO APLICA</t>
  </si>
  <si>
    <t>0112200002</t>
  </si>
  <si>
    <t>SUBSIDIO AL EMPLEO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</si>
  <si>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</si>
  <si>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</si>
  <si>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</si>
  <si>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</si>
  <si>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</si>
  <si>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</si>
  <si>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</si>
  <si>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</si>
  <si>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</si>
  <si>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</si>
  <si>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</si>
  <si>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Comisiones bancarias</t>
  </si>
  <si>
    <t>0112500001</t>
  </si>
  <si>
    <t>Fondo Fijo</t>
  </si>
  <si>
    <t>0112900001</t>
  </si>
  <si>
    <t>Otros deudores</t>
  </si>
  <si>
    <t>0113100001</t>
  </si>
  <si>
    <t>Ant Prov Prest Serv C P</t>
  </si>
  <si>
    <t>0113400001</t>
  </si>
  <si>
    <t>Ant Contratistas C P</t>
  </si>
  <si>
    <t>0113900001</t>
  </si>
  <si>
    <t>TELEFONIA CELULAR</t>
  </si>
  <si>
    <t>Fideicomiso FAIM</t>
  </si>
  <si>
    <t>0123105811</t>
  </si>
  <si>
    <t>Terrenos</t>
  </si>
  <si>
    <t>0123305831</t>
  </si>
  <si>
    <t>Edificios e instalaciones</t>
  </si>
  <si>
    <t>0123405891</t>
  </si>
  <si>
    <t>Infraestructura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</si>
  <si>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</si>
  <si>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</si>
  <si>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</si>
  <si>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</si>
  <si>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</si>
  <si>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</si>
  <si>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</si>
  <si>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</si>
  <si>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</si>
  <si>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</si>
  <si>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</si>
  <si>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</si>
  <si>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0123676271</t>
  </si>
  <si>
    <t>Instalaciones y equipamiento en construcciones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</si>
  <si>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</si>
  <si>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</si>
  <si>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</si>
  <si>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</si>
  <si>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</si>
  <si>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</si>
  <si>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</si>
  <si>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</si>
  <si>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</si>
  <si>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</si>
  <si>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</si>
  <si>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</si>
  <si>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</si>
  <si>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</si>
  <si>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</si>
  <si>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</si>
  <si>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</si>
  <si>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</si>
  <si>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</si>
  <si>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</si>
  <si>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</si>
  <si>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</si>
  <si>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</si>
  <si>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</si>
  <si>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</si>
  <si>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</si>
  <si>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</si>
  <si>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</si>
  <si>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</si>
  <si>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</si>
  <si>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</si>
  <si>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</si>
  <si>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</si>
  <si>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</si>
  <si>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</si>
  <si>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</si>
  <si>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</si>
  <si>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</si>
  <si>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</si>
  <si>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</si>
  <si>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</si>
  <si>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</si>
  <si>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</si>
  <si>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</si>
  <si>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</si>
  <si>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</si>
  <si>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</si>
  <si>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</si>
  <si>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0124875771</t>
  </si>
  <si>
    <t>Especies menores y de zoológico</t>
  </si>
  <si>
    <t>0126105831</t>
  </si>
  <si>
    <t>Dep Acum Edificios e instalaciones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</si>
  <si>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</si>
  <si>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</si>
  <si>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</si>
  <si>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</si>
  <si>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</si>
  <si>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</si>
  <si>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</si>
  <si>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</si>
  <si>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</si>
  <si>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</si>
  <si>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</si>
  <si>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</si>
  <si>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</si>
  <si>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</si>
  <si>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</si>
  <si>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</si>
  <si>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</si>
  <si>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</si>
  <si>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</si>
  <si>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</si>
  <si>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</si>
  <si>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</si>
  <si>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0126405771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</si>
  <si>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</si>
  <si>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</si>
  <si>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</si>
  <si>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</si>
  <si>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</si>
  <si>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</si>
  <si>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</si>
  <si>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0211100003</t>
  </si>
  <si>
    <t>PAGO NOMINA CON CHEQUE</t>
  </si>
  <si>
    <t>0211200001</t>
  </si>
  <si>
    <t>Proveedores por pagar CP</t>
  </si>
  <si>
    <t>0211300001</t>
  </si>
  <si>
    <t>Contratistas por pagar CP</t>
  </si>
  <si>
    <t>0211700001</t>
  </si>
  <si>
    <t>ISR SUELDOS Y SALARIOS</t>
  </si>
  <si>
    <t>0211700002</t>
  </si>
  <si>
    <t>ISR HONORARIOS ASIMILADOS</t>
  </si>
  <si>
    <t>0211700003</t>
  </si>
  <si>
    <t>ISR 10% HONORARIOS PROFESIONALES</t>
  </si>
  <si>
    <t>0211700004</t>
  </si>
  <si>
    <t>ISR POR ARRENDAMIENTO</t>
  </si>
  <si>
    <t>0211700006</t>
  </si>
  <si>
    <t>1% IMPUESTO CEDULAR</t>
  </si>
  <si>
    <t>0211700007</t>
  </si>
  <si>
    <t>2% IMPUESTO CEDULAR</t>
  </si>
  <si>
    <t>0211700008</t>
  </si>
  <si>
    <t>ISR PROG. ESPECIALES</t>
  </si>
  <si>
    <t>0211700009</t>
  </si>
  <si>
    <t>CEDULAR PROG. ESPECIALES</t>
  </si>
  <si>
    <t>0211700101</t>
  </si>
  <si>
    <t>2% ICIC</t>
  </si>
  <si>
    <t>0211700104</t>
  </si>
  <si>
    <t>1% DIF</t>
  </si>
  <si>
    <t>0211700111</t>
  </si>
  <si>
    <t>DIVO</t>
  </si>
  <si>
    <t>0211700112</t>
  </si>
  <si>
    <t>.005% SGP</t>
  </si>
  <si>
    <t>0211700115</t>
  </si>
  <si>
    <t>CUOTAS DE ORGANISMOS AGRICOLAS (COA)</t>
  </si>
  <si>
    <t>0211700301</t>
  </si>
  <si>
    <t>RETENCIONES POR PENSIONES ALIMENTICIAS</t>
  </si>
  <si>
    <t>0211700302</t>
  </si>
  <si>
    <t>RETENCION PRESTAMOS CAJAS DE AHORRO</t>
  </si>
  <si>
    <t>0211700305</t>
  </si>
  <si>
    <t>DESCUENTOS A EMPLEADOS POR ADQUISICION DE BIENES Y</t>
  </si>
  <si>
    <t>0211700306</t>
  </si>
  <si>
    <t>DESCUENTOS PARTIDOS</t>
  </si>
  <si>
    <t>0211700307</t>
  </si>
  <si>
    <t>OTROS DESCUENTOS</t>
  </si>
  <si>
    <t>0211700399</t>
  </si>
  <si>
    <t>Fondo de Ahorro</t>
  </si>
  <si>
    <t>0211800001</t>
  </si>
  <si>
    <t>DEVOLUCIONES DE LA LEY DE INGRESOS POR PAGAR A COR</t>
  </si>
  <si>
    <t>0211900001</t>
  </si>
  <si>
    <t>Otras ctas por pagar CP</t>
  </si>
  <si>
    <t>0211900004</t>
  </si>
  <si>
    <t>TESORERIA DE LA FEDERACION</t>
  </si>
  <si>
    <t>0211900005</t>
  </si>
  <si>
    <t>SECRETARIA DE FINANZAS, INVERSION Y ADMINISTRACION</t>
  </si>
  <si>
    <t>0211900006</t>
  </si>
  <si>
    <t>CONTABILIDAD DE OBRAS</t>
  </si>
  <si>
    <t>0219900001</t>
  </si>
  <si>
    <t>CHEQUES CANCELADOS</t>
  </si>
  <si>
    <t>0411201201</t>
  </si>
  <si>
    <t>IMPUESTO PREDIAL RUSTICO</t>
  </si>
  <si>
    <t>0411201202</t>
  </si>
  <si>
    <t>IMPUESTO PREDIAL URBANO</t>
  </si>
  <si>
    <t>0411201203</t>
  </si>
  <si>
    <t>IMPUESTO SOBRE TRASLACION DE DOMINIO RUSTICO</t>
  </si>
  <si>
    <t>0411201204</t>
  </si>
  <si>
    <t>IMPUESTO SOBRE DIVISION Y LOTIFICACIÓN DEL INMUEBL</t>
  </si>
  <si>
    <t>0411201205</t>
  </si>
  <si>
    <t>IMPUESTO SOBRE FRACCIONAMIENTOS RUSTICOS</t>
  </si>
  <si>
    <t>0411201206</t>
  </si>
  <si>
    <t>REZAGO RUSTICO</t>
  </si>
  <si>
    <t>0411201207</t>
  </si>
  <si>
    <t>REZAGO URBANO</t>
  </si>
  <si>
    <t>0411301302</t>
  </si>
  <si>
    <t>IMPUESTO SOBRE DIVERSIONES Y ESPECTACULOS</t>
  </si>
  <si>
    <t>0413103109</t>
  </si>
  <si>
    <t>APORT BENEF CONVENIOS AÑOS ANTERIORES</t>
  </si>
  <si>
    <t>0414104102</t>
  </si>
  <si>
    <t>PRESTACION DEL SERVICIO DE DEPOSITO Y DISPOSICIÓN</t>
  </si>
  <si>
    <t>0414104117</t>
  </si>
  <si>
    <t>BOVINO SACRIFICIO DE ANIMALES,POR CABEZA DE GANADO</t>
  </si>
  <si>
    <t>0414304305</t>
  </si>
  <si>
    <t>SERVICIO DE OBRAS PUBLICAS Y DESARROLLO URBANO</t>
  </si>
  <si>
    <t>0414304306</t>
  </si>
  <si>
    <t>SERVICIOS CATASTRALES</t>
  </si>
  <si>
    <t>0414304307</t>
  </si>
  <si>
    <t>SERVICIO DE SANITARIOS</t>
  </si>
  <si>
    <t>0414304308</t>
  </si>
  <si>
    <t>SERVICIOS DE LIMPIA, RECOLECCION Y TRASLADO</t>
  </si>
  <si>
    <t>0414304312</t>
  </si>
  <si>
    <t xml:space="preserve"> DERECHOS DE ALUMBRADO PÚBLICO</t>
  </si>
  <si>
    <t>0414904411</t>
  </si>
  <si>
    <t>CERTIFICADOS Y CERTIFICACIONES</t>
  </si>
  <si>
    <t>0414904421</t>
  </si>
  <si>
    <t>VENTA DE BEBIDAS ALCOHOLICAS POR DIA</t>
  </si>
  <si>
    <t>0414904424</t>
  </si>
  <si>
    <t>EXPEDICION DE LICENCIAS O PERMISOS PARA ESTABLECIM</t>
  </si>
  <si>
    <t>0414904436</t>
  </si>
  <si>
    <t>SERVICIO EN MATERIA AMBIENTAL</t>
  </si>
  <si>
    <t>0414904453</t>
  </si>
  <si>
    <t>OTORGAMIENTO CONCESIÓN EXPLOTACIÓN SER P. TRANS UR</t>
  </si>
  <si>
    <t>0414904461</t>
  </si>
  <si>
    <t>CONSTANCIA DE NO INFRACCIÓN</t>
  </si>
  <si>
    <t>0414904463</t>
  </si>
  <si>
    <t>SERVICIO DE PROTECCION CIVIL</t>
  </si>
  <si>
    <t>0414904475</t>
  </si>
  <si>
    <t>SERVICIO DE BIBLIOTECA PUBLICA Y CASA DE LA CULTUR</t>
  </si>
  <si>
    <t>0414904480</t>
  </si>
  <si>
    <t>FUNCIONAMIENTO JUEGOS MECANICOS E INFABLES VIA PUB</t>
  </si>
  <si>
    <t>0414904512</t>
  </si>
  <si>
    <t>ARRASTRE DE VEHÍCULO CON GRÚA DENTRO DE LA CIUDAD</t>
  </si>
  <si>
    <t>0414904521</t>
  </si>
  <si>
    <t>ALMACENAJE O GUARDA DE VEHÍCULO EN EL CORRALON</t>
  </si>
  <si>
    <t>0414904527</t>
  </si>
  <si>
    <t>RECOLECCION BASURA HOTELES Y RESTAURANTES  U OTROS</t>
  </si>
  <si>
    <t>0414904532</t>
  </si>
  <si>
    <t>TALLERES CEDECOM</t>
  </si>
  <si>
    <t>0415901101</t>
  </si>
  <si>
    <t>PRODUCTOS FINANCIEROS CUENTA CORRIENTE</t>
  </si>
  <si>
    <t>0415901102</t>
  </si>
  <si>
    <t>PROD FINANCIEROS FIII RAMO 33 AÑOS ANTERIORES</t>
  </si>
  <si>
    <t>0415905101</t>
  </si>
  <si>
    <t>PERMISO DE USO VIA PÚBLICA CARGA Y DESCARGA ,POR V</t>
  </si>
  <si>
    <t>0415905102</t>
  </si>
  <si>
    <t>PERMISO PARA EVENTOS SOCIALES EN SALONES,AIRE LIBR</t>
  </si>
  <si>
    <t>0415905103</t>
  </si>
  <si>
    <t>OCUPACION EN LA VIA PUBLICA</t>
  </si>
  <si>
    <t>0415905104</t>
  </si>
  <si>
    <t>EJERCER COMERCIO DIA DE LA CANDELARIA</t>
  </si>
  <si>
    <t>0415905146</t>
  </si>
  <si>
    <t>RENTAS PUBLICAS MUNICIPALES</t>
  </si>
  <si>
    <t>0415905165</t>
  </si>
  <si>
    <t>TEATRO RENTA APLICANDO EL 12% SOBRE INGRESO SDE AD</t>
  </si>
  <si>
    <t>0415905170</t>
  </si>
  <si>
    <t>TRAMITE DE PASAPORTE</t>
  </si>
  <si>
    <t>0415905173</t>
  </si>
  <si>
    <t>INSCRIPCIÓN PADRON MPAL DE PROVEEDORES</t>
  </si>
  <si>
    <t>0415905176</t>
  </si>
  <si>
    <t>INSCRIPCIÓN REGISTRO PERITO RESPONSABLE DE OBRA</t>
  </si>
  <si>
    <t>0415905181</t>
  </si>
  <si>
    <t>FOTOCOPIAS</t>
  </si>
  <si>
    <t>0415905183</t>
  </si>
  <si>
    <t>DAÑOS A BIENES MUEBLES E INMUEBLES DEL MUNICIPIO</t>
  </si>
  <si>
    <t>0415905192</t>
  </si>
  <si>
    <t>TRASPASO LUGAR ASIGNADO PARA EJERCER COMERCIO</t>
  </si>
  <si>
    <t>0415905198</t>
  </si>
  <si>
    <t>ENERGIA ELECTRICA COMERCIANTES</t>
  </si>
  <si>
    <t>0415906005</t>
  </si>
  <si>
    <t>RENTA DE ESPACIOS TEATRO</t>
  </si>
  <si>
    <t>0415906009</t>
  </si>
  <si>
    <t>INTERESES FIII RAMO 33 EJERCICIO 2013</t>
  </si>
  <si>
    <t>0415906010</t>
  </si>
  <si>
    <t>INTERESES FIV RAMO 33 EJERCICIO 2013</t>
  </si>
  <si>
    <t>0415906011</t>
  </si>
  <si>
    <t>INTERESES CUENTA PÚBLICA 2013</t>
  </si>
  <si>
    <t>0416206101</t>
  </si>
  <si>
    <t>MULTAS</t>
  </si>
  <si>
    <t>0416206102</t>
  </si>
  <si>
    <t>MULTAS DE ECOLOGIA</t>
  </si>
  <si>
    <t>0416206103</t>
  </si>
  <si>
    <t>MULTAS DE TRANSITO Y TRANSPORTE MUNICIPAL</t>
  </si>
  <si>
    <t>0416206104</t>
  </si>
  <si>
    <t>MULTAS DE FISCALIZACIÓN</t>
  </si>
  <si>
    <t>0416206106</t>
  </si>
  <si>
    <t>MULTAS DE ALCAIDIA</t>
  </si>
  <si>
    <t>0416206110</t>
  </si>
  <si>
    <t>MULTAS DE PREDIAL</t>
  </si>
  <si>
    <t>0416206111</t>
  </si>
  <si>
    <t>MULTAS DE CATASTRO</t>
  </si>
  <si>
    <t>0416906101</t>
  </si>
  <si>
    <t>LEGADOS Y DONATIVOS</t>
  </si>
  <si>
    <t>0416906110</t>
  </si>
  <si>
    <t>RECARGO DE COMERCIANTES</t>
  </si>
  <si>
    <t>0416906112</t>
  </si>
  <si>
    <t>0416906114</t>
  </si>
  <si>
    <t>HONORARIOS DE PERITO</t>
  </si>
  <si>
    <t>0416906116</t>
  </si>
  <si>
    <t>CUOTAS DE ORGANISMOS AGRICOLAS</t>
  </si>
  <si>
    <t>0416906291</t>
  </si>
  <si>
    <t>APORTACION ESTATAL P/ CASA DE LA CULTURA</t>
  </si>
  <si>
    <t>0416906297</t>
  </si>
  <si>
    <t>COMISION TARJETA DE CREDITOY/O DEBITO</t>
  </si>
  <si>
    <t>0416906314</t>
  </si>
  <si>
    <t>RECARGOS RUSTICOS</t>
  </si>
  <si>
    <t>0416906315</t>
  </si>
  <si>
    <t>RECARGOS URBANOS</t>
  </si>
  <si>
    <t>0416906316</t>
  </si>
  <si>
    <t>HONORARIOS DE EJECUCIÓN</t>
  </si>
  <si>
    <t>0416906318</t>
  </si>
  <si>
    <t>HONORARIOS DE VALUACIÓN FISCAL</t>
  </si>
  <si>
    <t>0421108101</t>
  </si>
  <si>
    <t>FONDO GENERAL DE PARTICIPACIONES</t>
  </si>
  <si>
    <t>0421108102</t>
  </si>
  <si>
    <t>FONDO FOMENTO MUNICIPAL</t>
  </si>
  <si>
    <t>0421108103</t>
  </si>
  <si>
    <t>FONDO DE FISCALIZACIÓN</t>
  </si>
  <si>
    <t>0421108104</t>
  </si>
  <si>
    <t>ISAN PARTICIPACIÓN SOBRE AUTOMOVILES NUEVOS</t>
  </si>
  <si>
    <t>0421108105</t>
  </si>
  <si>
    <t>IEPS IMPTO ESPECIAL S/PRODUCCION Y SERVICIOS</t>
  </si>
  <si>
    <t>0421108107</t>
  </si>
  <si>
    <t>IEPS GASOLINA Y DIESEL</t>
  </si>
  <si>
    <t>0421108109</t>
  </si>
  <si>
    <t>TENENCIA APORTACIÓN</t>
  </si>
  <si>
    <t>0421108110</t>
  </si>
  <si>
    <t>ALCOHOLES APORTACION</t>
  </si>
  <si>
    <t>0421108112</t>
  </si>
  <si>
    <t>ISR PARTICIPACIONES</t>
  </si>
  <si>
    <t>0421208201</t>
  </si>
  <si>
    <t>RAMO 33 FONDO III FAISM</t>
  </si>
  <si>
    <t>0421208202</t>
  </si>
  <si>
    <t>RAMO 33 FONDO IV FORTAMUN</t>
  </si>
  <si>
    <t>0421308310</t>
  </si>
  <si>
    <t>PROG. BORDERIA</t>
  </si>
  <si>
    <t>0421308314</t>
  </si>
  <si>
    <t>PROG. PDIBC-ADRENEL</t>
  </si>
  <si>
    <t>0421308326</t>
  </si>
  <si>
    <t>PROG. SUBSEMUN 2013</t>
  </si>
  <si>
    <t>0421308337</t>
  </si>
  <si>
    <t>APORT EST  PROG CODE INSTALACIONES DEPORTIVAS</t>
  </si>
  <si>
    <t>0421308359</t>
  </si>
  <si>
    <t>IPP INFRAESTRUCTURA DEL TEJIDO SOCIAL</t>
  </si>
  <si>
    <t>0421308362</t>
  </si>
  <si>
    <t>PROG IMPULSO AL DESARROLLO DEL HOGAR</t>
  </si>
  <si>
    <t>0511101131</t>
  </si>
  <si>
    <t>Sueldos Base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</si>
  <si>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</si>
  <si>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</si>
  <si>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</si>
  <si>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</si>
  <si>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</si>
  <si>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</si>
  <si>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</si>
  <si>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</si>
  <si>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</si>
  <si>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</si>
  <si>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</si>
  <si>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</si>
  <si>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0511501541</t>
  </si>
  <si>
    <t>Prestaciones establecidas por CGT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</si>
  <si>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</si>
  <si>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</si>
  <si>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</si>
  <si>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</si>
  <si>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</si>
  <si>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</si>
  <si>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</si>
  <si>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</si>
  <si>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0512102161</t>
  </si>
  <si>
    <t>Material de limpieza</t>
  </si>
  <si>
    <t>0512202211</t>
  </si>
  <si>
    <t>Prod Alimp efectivos participen en ProgSegPub</t>
  </si>
  <si>
    <t>0512202212</t>
  </si>
  <si>
    <t>Prod Alim p pers en instalac de depend y ent</t>
  </si>
  <si>
    <t>0512202221</t>
  </si>
  <si>
    <t>Productos alimenticios para animales</t>
  </si>
  <si>
    <t>0512402411</t>
  </si>
  <si>
    <t>Materiales de construcción minerales no metálicos</t>
  </si>
  <si>
    <t>0512402421</t>
  </si>
  <si>
    <t>Materiales de construcción de concreto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</si>
  <si>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</si>
  <si>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</si>
  <si>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</si>
  <si>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</si>
  <si>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</si>
  <si>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</si>
  <si>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</si>
  <si>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</si>
  <si>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0512502531</t>
  </si>
  <si>
    <t>Medicinas y productos farmacéuticos</t>
  </si>
  <si>
    <t>0512502541</t>
  </si>
  <si>
    <t>Materiales accesorios y suministros médicos</t>
  </si>
  <si>
    <t>0512602611</t>
  </si>
  <si>
    <t>Combus Lub y aditivos vehículos Seg Pub</t>
  </si>
  <si>
    <t>0512602612</t>
  </si>
  <si>
    <t>Combus Lub y aditivos vehículos Serv Pub</t>
  </si>
  <si>
    <t>0512602613</t>
  </si>
  <si>
    <t>Combus Lub y aditp maq eq Prod y serv Admin</t>
  </si>
  <si>
    <t>0512702711</t>
  </si>
  <si>
    <t>Vestuario y uniformes</t>
  </si>
  <si>
    <t>0512702722</t>
  </si>
  <si>
    <t>Prendas de protección personal</t>
  </si>
  <si>
    <t>0512902911</t>
  </si>
  <si>
    <t>Herramientas menores</t>
  </si>
  <si>
    <t>0512902921</t>
  </si>
  <si>
    <t>Refacciones y accesorios menores de edificios</t>
  </si>
  <si>
    <t>0512902941</t>
  </si>
  <si>
    <t>Ref y Acces men Eq cómputo y tecn de la Info</t>
  </si>
  <si>
    <t>0513103111</t>
  </si>
  <si>
    <t>Servicio de energía eléctrica</t>
  </si>
  <si>
    <t>0513103121</t>
  </si>
  <si>
    <t>Servicio de gas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</si>
  <si>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</si>
  <si>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</si>
  <si>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</si>
  <si>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</si>
  <si>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</si>
  <si>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</si>
  <si>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0513103181</t>
  </si>
  <si>
    <t>Servicio postal</t>
  </si>
  <si>
    <t>0513103192</t>
  </si>
  <si>
    <t>Contratación de otros servicios</t>
  </si>
  <si>
    <t>0513203231</t>
  </si>
  <si>
    <t>Arrendam de Mobil y Eq de administración</t>
  </si>
  <si>
    <t>0513203252</t>
  </si>
  <si>
    <t>Arrend Vehículos Serv Administrativos</t>
  </si>
  <si>
    <t>0513303311</t>
  </si>
  <si>
    <t>Servicios legales</t>
  </si>
  <si>
    <t>0513303312</t>
  </si>
  <si>
    <t>Servicios de contabilidad</t>
  </si>
  <si>
    <t>0513303314</t>
  </si>
  <si>
    <t>Otros servicios relacionados</t>
  </si>
  <si>
    <t>0513303321</t>
  </si>
  <si>
    <t>Serv de diseño arquitectura ing y activ relac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</si>
  <si>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</si>
  <si>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</si>
  <si>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</si>
  <si>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</si>
  <si>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</si>
  <si>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</si>
  <si>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0513303351</t>
  </si>
  <si>
    <t>Servicios de investigación científica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</si>
  <si>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</si>
  <si>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</si>
  <si>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</si>
  <si>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</si>
  <si>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</si>
  <si>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</si>
  <si>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</si>
  <si>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</si>
  <si>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</si>
  <si>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</si>
  <si>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</si>
  <si>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</si>
  <si>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</si>
  <si>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</si>
  <si>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</si>
  <si>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</si>
  <si>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</si>
  <si>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</si>
  <si>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</si>
  <si>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</si>
  <si>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0513603612</t>
  </si>
  <si>
    <t>Impresión y elaborac public ofic y de informaci</t>
  </si>
  <si>
    <t>0513703712</t>
  </si>
  <si>
    <t>Pasajes aéreos internac p  Serv pub en comision</t>
  </si>
  <si>
    <t>0513703751</t>
  </si>
  <si>
    <t>Viáticos nac p Serv pub Desemp funciones ofic</t>
  </si>
  <si>
    <t>0513703761</t>
  </si>
  <si>
    <t>Viáticos en extranjero p Serv pub funciones ofic</t>
  </si>
  <si>
    <t>0513803821</t>
  </si>
  <si>
    <t>Gastos de orden social y cultural</t>
  </si>
  <si>
    <t>0513803831</t>
  </si>
  <si>
    <t>Congresos y convenciones</t>
  </si>
  <si>
    <t>0513803841</t>
  </si>
  <si>
    <t>Exposiciones</t>
  </si>
  <si>
    <t>0513803852</t>
  </si>
  <si>
    <t>Gastos ofic Serv pub superiores y mandos medios</t>
  </si>
  <si>
    <t>0513803853</t>
  </si>
  <si>
    <t>Gastos de representación</t>
  </si>
  <si>
    <t>0513903911</t>
  </si>
  <si>
    <t>Servicios funerarios y de cementerios</t>
  </si>
  <si>
    <t>0513903921</t>
  </si>
  <si>
    <t>Otros impuestos y derechos</t>
  </si>
  <si>
    <t>0513903961</t>
  </si>
  <si>
    <t>Otros gastos por responsabilidades</t>
  </si>
  <si>
    <t>0513903981</t>
  </si>
  <si>
    <t>Impuesto sobre nóminas</t>
  </si>
  <si>
    <t>0521204151</t>
  </si>
  <si>
    <t>Transferencias para servicios personales</t>
  </si>
  <si>
    <t>0521204152</t>
  </si>
  <si>
    <t>Transferencias para materiales y suministros</t>
  </si>
  <si>
    <t>0521204153</t>
  </si>
  <si>
    <t>Transferencias para servicios básicos</t>
  </si>
  <si>
    <t>0521204154</t>
  </si>
  <si>
    <t>Transf asignaciones subsidios y otras ayudas</t>
  </si>
  <si>
    <t>0521204155</t>
  </si>
  <si>
    <t>Transf p bienes muebles inmuebles e intangibles</t>
  </si>
  <si>
    <t>0524104411</t>
  </si>
  <si>
    <t>Gastos relac con activ culturales deport y ayu</t>
  </si>
  <si>
    <t>0524104412</t>
  </si>
  <si>
    <t>Funerales y pagas de defunción</t>
  </si>
  <si>
    <t>0524304431</t>
  </si>
  <si>
    <t>Ayudas sociales a instituciones de enseñanza</t>
  </si>
  <si>
    <t>0524304451</t>
  </si>
  <si>
    <t>Donativos a instituciones sin fines de lucro</t>
  </si>
  <si>
    <t>0524404481</t>
  </si>
  <si>
    <t>Ayudas por desastres naturales y otros siniestros</t>
  </si>
  <si>
    <t>0525204521</t>
  </si>
  <si>
    <t>Jubilaciones</t>
  </si>
  <si>
    <t>0525904591</t>
  </si>
  <si>
    <t>Otras pensiones y jubilaciones</t>
  </si>
  <si>
    <t>0533208531</t>
  </si>
  <si>
    <t>Otros convenios</t>
  </si>
  <si>
    <t>0541109211</t>
  </si>
  <si>
    <t>Int de la deuda interna con instit de crédito</t>
  </si>
  <si>
    <t>0551505651</t>
  </si>
  <si>
    <t>0311000001</t>
  </si>
  <si>
    <t>PATRIMONIO</t>
  </si>
  <si>
    <t>0311009999</t>
  </si>
  <si>
    <t>Baja AF</t>
  </si>
  <si>
    <t>0313000001</t>
  </si>
  <si>
    <t>DONACIONES DE BIENES MUEBLES</t>
  </si>
  <si>
    <t>0321000001</t>
  </si>
  <si>
    <t>RESULTADO DEL EJERC (AHORRO/DESAHORRO)</t>
  </si>
  <si>
    <t>RESULT DEL EJERCICIO: AHORRO/DESAHORRO)</t>
  </si>
  <si>
    <t>0322000001</t>
  </si>
  <si>
    <t>RESULTADO DE JERCICIO ANTERIORES</t>
  </si>
  <si>
    <t>0322000002</t>
  </si>
  <si>
    <t>RESULTADO DE EJERCICIO DICIEMBRE 2010</t>
  </si>
  <si>
    <t>0322000003</t>
  </si>
  <si>
    <t>RESULTADO DE EJERCICIO DICIEMBRE 2011</t>
  </si>
  <si>
    <t>0322000004</t>
  </si>
  <si>
    <t>RESULTADO DE EJERCICIO 2012</t>
  </si>
  <si>
    <t>0322000005</t>
  </si>
  <si>
    <t>RESULTADO DE EJERCICIO 2013</t>
  </si>
  <si>
    <t>0322000006</t>
  </si>
  <si>
    <t>RESULTADO DE EJERCICIO 2014</t>
  </si>
  <si>
    <t>0322000007</t>
  </si>
  <si>
    <t>RESULTADO DE EJERCICIO 2015</t>
  </si>
  <si>
    <t>0322000008</t>
  </si>
  <si>
    <t>RESULTADO DE EJERCICIO 2016</t>
  </si>
  <si>
    <t>0322000201</t>
  </si>
  <si>
    <t>REMANENTES FAISM 2010</t>
  </si>
  <si>
    <t>0322000202</t>
  </si>
  <si>
    <t>REMANENTES FAISM 2009</t>
  </si>
  <si>
    <t>0322000203</t>
  </si>
  <si>
    <t>REMANENTES FAISM 2008</t>
  </si>
  <si>
    <t>0322000204</t>
  </si>
  <si>
    <t>REMANENTES FAISM 2007</t>
  </si>
  <si>
    <t>0322000205</t>
  </si>
  <si>
    <t>REMANENTES FAISM 2006</t>
  </si>
  <si>
    <t>0322000207</t>
  </si>
  <si>
    <t>REMANENTES FAISM 2011</t>
  </si>
  <si>
    <t>0322000208</t>
  </si>
  <si>
    <t>REMANENTES FAISM 2012</t>
  </si>
  <si>
    <t>0322000209</t>
  </si>
  <si>
    <t>REMANENTE FAISM 2013</t>
  </si>
  <si>
    <t>0322000210</t>
  </si>
  <si>
    <t>REMANENTE FAISM 2014</t>
  </si>
  <si>
    <t>0322000211</t>
  </si>
  <si>
    <t>REMANENTE FAISM 2015</t>
  </si>
  <si>
    <t>0322000212</t>
  </si>
  <si>
    <t>REMANENTE FAISM 2016</t>
  </si>
  <si>
    <t>0322000301</t>
  </si>
  <si>
    <t>REMANENTES FORTAMUN 2010</t>
  </si>
  <si>
    <t>0322000302</t>
  </si>
  <si>
    <t>REMANENTES FORTAMUN 2009</t>
  </si>
  <si>
    <t>0322000303</t>
  </si>
  <si>
    <t>REMANENTES FORTAMUN 2008</t>
  </si>
  <si>
    <t>0322000304</t>
  </si>
  <si>
    <t>REMANENTES F-II 2006</t>
  </si>
  <si>
    <t>0322000305</t>
  </si>
  <si>
    <t>REMANENTES FORTAMUN 2011</t>
  </si>
  <si>
    <t>0322000308</t>
  </si>
  <si>
    <t>REMANENTES FORTAMUN 2012</t>
  </si>
  <si>
    <t>0322000309</t>
  </si>
  <si>
    <t>REMANENTE FORTAMUN 2013</t>
  </si>
  <si>
    <t>0322000310</t>
  </si>
  <si>
    <t>REMANENTE FORTAMUN 2014</t>
  </si>
  <si>
    <t>0322000311</t>
  </si>
  <si>
    <t>REMANENTE FORTAMUN 2015</t>
  </si>
  <si>
    <t>0322000312</t>
  </si>
  <si>
    <t>REMANENTE FORTAMUN 2016</t>
  </si>
  <si>
    <t>0322000401</t>
  </si>
  <si>
    <t>REMANENTES FOPEDEP 2012</t>
  </si>
  <si>
    <t>0322000402</t>
  </si>
  <si>
    <t>REMANENTES CONVENIOS FEDERALES 2009</t>
  </si>
  <si>
    <t>0322000403</t>
  </si>
  <si>
    <t>REM CF 2011</t>
  </si>
  <si>
    <t>0322000404</t>
  </si>
  <si>
    <t>0322000405</t>
  </si>
  <si>
    <t>REMANENTES SUBSEMUN 2012</t>
  </si>
  <si>
    <t>0322000406</t>
  </si>
  <si>
    <t>REMANENTES FOPEDEP 2011</t>
  </si>
  <si>
    <t>0322000501</t>
  </si>
  <si>
    <t>REMANENTES CONVENIOS ESTATALES 2010</t>
  </si>
  <si>
    <t>0322000502</t>
  </si>
  <si>
    <t>REMANENTES CONVENIOS ESTATALES 2009</t>
  </si>
  <si>
    <t>0322000503</t>
  </si>
  <si>
    <t>REMANENTES CONVENIOS ESTATALES 2008</t>
  </si>
  <si>
    <t>0322000505</t>
  </si>
  <si>
    <t>REM CE 2011</t>
  </si>
  <si>
    <t>0322000506</t>
  </si>
  <si>
    <t>REAMANENTES CONVENIOS ESTATALES 2012</t>
  </si>
  <si>
    <t>0322000507</t>
  </si>
  <si>
    <t>REAMANENTES CONVENIOS ESTATALES 2013</t>
  </si>
  <si>
    <t>0322000508</t>
  </si>
  <si>
    <t>REMANENTES ESTATALES 2014</t>
  </si>
  <si>
    <t>0322000509</t>
  </si>
  <si>
    <t>REMANENTE ESTATAL 2015</t>
  </si>
  <si>
    <t>0322000510</t>
  </si>
  <si>
    <t>REMANENTE ESTATAL 2016</t>
  </si>
  <si>
    <t>0322000601</t>
  </si>
  <si>
    <t>REMANENTES RECURSO MUNICIPAL 2009</t>
  </si>
  <si>
    <t>0322000603</t>
  </si>
  <si>
    <t>REMANENTES RECURSO MUNICIPAL 2010</t>
  </si>
  <si>
    <t>0322000604</t>
  </si>
  <si>
    <t>REMANENTES RECURSO MUNICIPAL 2011</t>
  </si>
  <si>
    <t>0322000605</t>
  </si>
  <si>
    <t>REMANENTES RECURSO MUNICIPAL 2013</t>
  </si>
  <si>
    <t>0322000701</t>
  </si>
  <si>
    <t>REMANENTES CONVENIOS FEDERALES 2013</t>
  </si>
  <si>
    <t>0322000702</t>
  </si>
  <si>
    <t>REMANENTES FEDERALES 2014</t>
  </si>
  <si>
    <t>0322000703</t>
  </si>
  <si>
    <t>REMANENTES FEDERALES 2015</t>
  </si>
  <si>
    <t>0322000704</t>
  </si>
  <si>
    <t>REMANENTES FEDERALES 2016</t>
  </si>
  <si>
    <t>0322000801</t>
  </si>
  <si>
    <t>REMANENTES RECURSO MUNICIPAL 2015</t>
  </si>
  <si>
    <t>0322000999</t>
  </si>
  <si>
    <t>AJUSTE POR ACTUALIZACION DE INVENTARIOS</t>
  </si>
  <si>
    <t>0325200001</t>
  </si>
  <si>
    <t>CAMBIOS POR ERRORES CONTABLES</t>
  </si>
  <si>
    <t>BAJIO 2849057 RECURSO MUNICIPAL  TPV</t>
  </si>
  <si>
    <t>BJIO CUENTA PUBLICA 2013 C/2050101</t>
  </si>
  <si>
    <t>BJIO CONCENTRADORA 2013  CTA. 90375320101</t>
  </si>
  <si>
    <t>BJIO RECAUDACIÓN PREDIAL CTA. 102725990101</t>
  </si>
  <si>
    <t>BJIO CUENTA PÚBLICA  2014   CTA 102728540101</t>
  </si>
  <si>
    <t>BJIO CUENTA PÚBLICA  2015   CTA 24712070101</t>
  </si>
  <si>
    <t>BAJIO 14917355 CUENTA PUBLICA 2016</t>
  </si>
  <si>
    <t>BAJIO 17554403 CUENTA PUBLICA 2017</t>
  </si>
  <si>
    <t>BANAMEX 7996886 RECURSO MUNICIPAL</t>
  </si>
  <si>
    <t>BANCOMER 167239807 CREDITO FIDEICOMISO 1 BANCOMER</t>
  </si>
  <si>
    <t>BANORTE 630473443 RECURSO MUNICIPAL</t>
  </si>
  <si>
    <t>BANORTE 814003434 RECURSO MUNICIPAL</t>
  </si>
  <si>
    <t>BANORTE 538963358 SIEMPRE HERMOSO SAN MIGUEL</t>
  </si>
  <si>
    <t>SCOTIABANK 24800041556 RECAUDACION</t>
  </si>
  <si>
    <t>BANORTE 422490494 FORTASEG COPARTICIPACION 2016.</t>
  </si>
  <si>
    <t>BAJIO 17433244 APOYO A MIGRANTES 2016</t>
  </si>
  <si>
    <t>BAJIO 14740559 FONDO DE AHORRO AYUNTAMIENTO</t>
  </si>
  <si>
    <t>BANORTE 4991359337 PROV AGUINALDO 2017</t>
  </si>
  <si>
    <t>MUNICIPIO DE SAN MIGUEL DE ALLENDE
NOTAS A LOS ESTADOS FINANCIEROS</t>
  </si>
  <si>
    <t>REESTRUCTURA DE 4 CREDITOS 1) BANOBRAS 7417-29 $ 15,116,383,05, 2)BANOBRAS 7422-86 $ 12,467,587,19 3) BANCO DEL BAJIO $ 4,180,620,65 4) BBV BANCOMER  $ 4,602,244,67</t>
  </si>
  <si>
    <t>A).-PUENTE SOBRE EL LIBRAMIENTO JOSE MANUEL ZAVALA ZAVALA EN LA CABECERA MUNICIPAL $ 8,000,000,00</t>
  </si>
  <si>
    <t xml:space="preserve"> B).- CONV. DE COORDIN. DE DESARROLLO TURISTICO $ 14,000,000,00</t>
  </si>
  <si>
    <t xml:space="preserve"> C).- ADQUISICION E INSTALACION DE EQUIPO PARA RASTRO MUNICIPAL $ 9,000,000,00</t>
  </si>
  <si>
    <t>D).- CONSTRUCCION DEL MODULO COMUDAJ 2DA. ETAPA $ 2,500,000,00</t>
  </si>
  <si>
    <t xml:space="preserve">E).- ADQUISICION DE VEHICULOS PARA SERVICIOS PUBLICOS $ 1,500,000,00 </t>
  </si>
  <si>
    <t xml:space="preserve">F).- ADQUISICION DE VEHICULOS PARA SERVICIOS PUBLICOS $ 1,500,000,00 </t>
  </si>
  <si>
    <t>C05</t>
  </si>
  <si>
    <t>C06</t>
  </si>
  <si>
    <t>C07</t>
  </si>
  <si>
    <t>C08</t>
  </si>
  <si>
    <t xml:space="preserve">BANCO DEL BAJIO </t>
  </si>
  <si>
    <t>CONTRATO DE APERTURA DE CREDITO</t>
  </si>
  <si>
    <t>TIIE 1.15 PUNTOS PORCENTUALES</t>
  </si>
  <si>
    <t>TIIE 1.60 PUNTOS PORCENTUALES</t>
  </si>
  <si>
    <t>66/120</t>
  </si>
  <si>
    <t>30 DE SEPTIEMBRE 2010</t>
  </si>
  <si>
    <t>06 DE OCTUBRE DEL 2025</t>
  </si>
  <si>
    <t>199/10</t>
  </si>
  <si>
    <t>NO TIENE</t>
  </si>
  <si>
    <t>GOBIERNO DEL EDO. DE GUANAJUATO</t>
  </si>
  <si>
    <t>PARTICIPACIONES QUE EN INGRESOS FEDERALES LE CORRESPONDA AL MUNICIPIO</t>
  </si>
  <si>
    <t>CONTRATO GENERAL 8 DE FEBRERO 2011 Y FECHA DE PAGARE 11 DE MARZO 2011</t>
  </si>
  <si>
    <t>5 DE MARZO DEL 2021</t>
  </si>
  <si>
    <t>204/2011</t>
  </si>
  <si>
    <t>LAS PARTICIPACIONES QUE EN INGRESOS FEDERALES LE CORRESPONDE AL MUNICIPIO DE SAN MIGUEL DE ALLENDE Y AL GOBIERNO DEL ESTADO DE GUANAJUATO</t>
  </si>
  <si>
    <t>CONTRATO GENERAL 8 DE FEBRERO 2011 Y LA FECHA DEL PAGARE ES 5 DE ABRIL 2011</t>
  </si>
  <si>
    <t>CONTRATO ES DE FECHA 8 DE FEBRERO 2011 Y EL PAGARE CON FECHA 5 DE ABRIL 2011</t>
  </si>
  <si>
    <t>CONTRATO ES DEL 8 DE FEBRERO DEL 2011 Y LA DEL PAGARE ES 2 DE MAYO 2011</t>
  </si>
  <si>
    <t>CONTRATO ES DEL 8 DE FEBRERO DEL 2011 Y LA DEL PAGARE ES 2 DE JUNIO 2011</t>
  </si>
  <si>
    <r>
      <t xml:space="preserve">51508      </t>
    </r>
    <r>
      <rPr>
        <b/>
        <sz val="8"/>
        <color indexed="60"/>
        <rFont val="Calibri"/>
        <family val="2"/>
      </rPr>
      <t>(FORTAMUN)</t>
    </r>
  </si>
  <si>
    <t>71 DEL 11 JUNIO 2010</t>
  </si>
  <si>
    <t>15 DE FEBRERO DEL 2010</t>
  </si>
  <si>
    <t>99 DEL 07/12/2010</t>
  </si>
  <si>
    <t>4 DE JUNIO DEL 2010</t>
  </si>
  <si>
    <t>04 DE JUNIO DEL 2010</t>
  </si>
  <si>
    <t>69/120</t>
  </si>
  <si>
    <t>68/120</t>
  </si>
  <si>
    <t>67/120</t>
  </si>
  <si>
    <t>55/120</t>
  </si>
  <si>
    <t>2027671.1823648+36833.93+33315.44+41280.88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</si>
</sst>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80A]d&quot; de &quot;mmmm&quot; de &quot;yyyy;@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8"/>
      <color indexed="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500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25" fillId="0" borderId="42" xfId="0" applyFont="1" applyFill="1" applyBorder="1" applyAlignment="1" applyProtection="1">
      <alignment horizontal="center" vertical="center" wrapText="1"/>
      <protection locked="0"/>
    </xf>
    <xf numFmtId="0" fontId="25" fillId="0" borderId="43" xfId="0" applyFont="1" applyFill="1" applyBorder="1" applyAlignment="1" applyProtection="1">
      <alignment horizontal="center" vertical="center" wrapText="1"/>
      <protection locked="0"/>
    </xf>
    <xf numFmtId="49" fontId="25" fillId="0" borderId="44" xfId="1" applyNumberFormat="1" applyFont="1" applyBorder="1" applyAlignment="1" applyProtection="1">
      <alignment horizontal="center" vertical="center" wrapText="1"/>
      <protection locked="0"/>
    </xf>
    <xf numFmtId="49" fontId="25" fillId="0" borderId="45" xfId="1" applyNumberFormat="1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164" fontId="25" fillId="0" borderId="42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46" xfId="0" applyFont="1" applyFill="1" applyBorder="1" applyAlignment="1" applyProtection="1">
      <alignment horizontal="center" vertical="center" wrapText="1"/>
      <protection locked="0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A2" sqref="A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136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228</v>
      </c>
      <c r="B21" s="72" t="s">
        <v>29</v>
      </c>
    </row>
    <row r="22" spans="1:2" x14ac:dyDescent="0.2">
      <c r="A22" s="67" t="s">
        <v>229</v>
      </c>
      <c r="B22" s="72" t="s">
        <v>30</v>
      </c>
    </row>
    <row r="23" spans="1:2" x14ac:dyDescent="0.2">
      <c r="A23" s="67" t="s">
        <v>230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225</v>
      </c>
      <c r="B28" s="72" t="s">
        <v>226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140</v>
      </c>
      <c r="B31" s="72" t="s">
        <v>134</v>
      </c>
    </row>
    <row r="32" spans="1:2" x14ac:dyDescent="0.2">
      <c r="A32" s="67" t="s">
        <v>141</v>
      </c>
      <c r="B32" s="72" t="s">
        <v>135</v>
      </c>
    </row>
    <row r="33" spans="1:3" x14ac:dyDescent="0.2">
      <c r="A33" s="67"/>
      <c r="B33" s="72"/>
    </row>
    <row r="34" spans="1:3" x14ac:dyDescent="0.2">
      <c r="A34" s="67"/>
      <c r="B34" s="71" t="s">
        <v>137</v>
      </c>
    </row>
    <row r="35" spans="1:3" x14ac:dyDescent="0.2">
      <c r="A35" s="67" t="s">
        <v>139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235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236</v>
      </c>
      <c r="C43" s="186" t="s">
        <v>236</v>
      </c>
    </row>
    <row r="44" spans="1:3" ht="22.5" x14ac:dyDescent="0.2">
      <c r="A44" s="186"/>
      <c r="B44" s="192" t="s">
        <v>237</v>
      </c>
      <c r="C44" s="192" t="s">
        <v>237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B11" sqref="B11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142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154"/>
      <c r="C4" s="154"/>
      <c r="D4" s="155"/>
    </row>
    <row r="5" spans="1:4" ht="14.1" customHeight="1" x14ac:dyDescent="0.2">
      <c r="A5" s="139" t="s">
        <v>143</v>
      </c>
      <c r="B5" s="145"/>
      <c r="C5" s="145"/>
      <c r="D5" s="146"/>
    </row>
    <row r="6" spans="1:4" ht="14.1" customHeight="1" x14ac:dyDescent="0.2">
      <c r="A6" s="458" t="s">
        <v>157</v>
      </c>
      <c r="B6" s="468"/>
      <c r="C6" s="468"/>
      <c r="D6" s="469"/>
    </row>
    <row r="7" spans="1:4" ht="14.1" customHeight="1" thickBot="1" x14ac:dyDescent="0.25">
      <c r="A7" s="151" t="s">
        <v>158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138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5">
        <v>121340001</v>
      </c>
      <c r="B8" s="285" t="s">
        <v>700</v>
      </c>
      <c r="C8" s="222">
        <v>-1437750.16</v>
      </c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295</v>
      </c>
      <c r="C16" s="244">
        <f>SUM(C8:C15)</f>
        <v>-1437750.16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142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159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160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161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162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163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138</v>
      </c>
      <c r="B2" s="3"/>
      <c r="C2" s="249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7" t="s">
        <v>675</v>
      </c>
      <c r="B8" s="287" t="s">
        <v>675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142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164</v>
      </c>
      <c r="B6" s="92"/>
      <c r="C6" s="92"/>
      <c r="D6" s="92"/>
      <c r="E6" s="93"/>
    </row>
    <row r="7" spans="1:5" ht="14.1" customHeight="1" x14ac:dyDescent="0.2">
      <c r="A7" s="148" t="s">
        <v>165</v>
      </c>
      <c r="B7" s="12"/>
      <c r="C7" s="12"/>
      <c r="D7" s="12"/>
      <c r="E7" s="96"/>
    </row>
    <row r="8" spans="1:5" ht="14.1" customHeight="1" thickBot="1" x14ac:dyDescent="0.25">
      <c r="A8" s="151" t="s">
        <v>166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82" zoomScaleNormal="100" zoomScaleSheetLayoutView="100" workbookViewId="0">
      <selection activeCell="A99" sqref="A99:J9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138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4"/>
      <c r="D5" s="294"/>
      <c r="E5" s="294"/>
      <c r="F5" s="270" t="s">
        <v>309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23" t="s">
        <v>701</v>
      </c>
      <c r="B8" s="223" t="s">
        <v>702</v>
      </c>
      <c r="C8" s="222">
        <v>366037760.76999998</v>
      </c>
      <c r="D8" s="222">
        <v>366037760.76999998</v>
      </c>
      <c r="E8" s="222">
        <v>0</v>
      </c>
      <c r="F8" s="222"/>
    </row>
    <row r="9" spans="1:6" x14ac:dyDescent="0.2">
      <c r="A9" s="223" t="s">
        <v>703</v>
      </c>
      <c r="B9" s="223" t="s">
        <v>704</v>
      </c>
      <c r="C9" s="222">
        <v>154320757.77000001</v>
      </c>
      <c r="D9" s="222">
        <v>154320757.77000001</v>
      </c>
      <c r="E9" s="222">
        <v>0</v>
      </c>
      <c r="F9" s="222"/>
    </row>
    <row r="10" spans="1:6" x14ac:dyDescent="0.2">
      <c r="A10" s="223" t="s">
        <v>705</v>
      </c>
      <c r="B10" s="223" t="s">
        <v>706</v>
      </c>
      <c r="C10" s="222">
        <v>73293865.159999996</v>
      </c>
      <c r="D10" s="222">
        <v>73293865.159999996</v>
      </c>
      <c r="E10" s="222">
        <v>0</v>
      </c>
      <c r="F10" s="222"/>
    </row>
    <row r="11" spans="1:6" x14ac:dyDescent="0.2">
      <c r="A11" s="223" t="s">
        <v>707</v>
      </c>
      <c r="B11" s="223" t="s">
        <v>708</v>
      </c>
      <c r="C11" s="222">
        <v>7070189.8200000003</v>
      </c>
      <c r="D11" s="222">
        <v>7070189.8200000003</v>
      </c>
      <c r="E11" s="222">
        <v>0</v>
      </c>
      <c r="F11" s="222"/>
    </row>
    <row r="12" spans="1:6" x14ac:dyDescent="0.2">
      <c r="A12" s="223" t="s">
        <v>709</v>
      </c>
      <c r="B12" s="223" t="s">
        <v>710</v>
      </c>
      <c r="C12" s="222">
        <v>90670766.099999994</v>
      </c>
      <c r="D12" s="222">
        <v>93263022.450000003</v>
      </c>
      <c r="E12" s="222">
        <v>2592256.35</v>
      </c>
      <c r="F12" s="222"/>
    </row>
    <row r="13" spans="1:6" x14ac:dyDescent="0.2">
      <c r="A13" s="223" t="s">
        <v>711</v>
      </c>
      <c r="B13" s="223" t="s">
        <v>712</v>
      </c>
      <c r="C13" s="222">
        <v>74853273</v>
      </c>
      <c r="D13" s="222">
        <v>84463873.280000001</v>
      </c>
      <c r="E13" s="222">
        <v>9610600.2799999993</v>
      </c>
      <c r="F13" s="222"/>
    </row>
    <row r="14" spans="1:6" x14ac:dyDescent="0.2">
      <c r="A14" s="223" t="s">
        <v>713</v>
      </c>
      <c r="B14" s="223" t="s">
        <v>714</v>
      </c>
      <c r="C14" s="222">
        <v>78283352.939999998</v>
      </c>
      <c r="D14" s="222">
        <v>78283352.939999998</v>
      </c>
      <c r="E14" s="222">
        <v>0</v>
      </c>
      <c r="F14" s="222"/>
    </row>
    <row r="15" spans="1:6" x14ac:dyDescent="0.2">
      <c r="A15" s="223" t="s">
        <v>715</v>
      </c>
      <c r="B15" s="223" t="s">
        <v>716</v>
      </c>
      <c r="C15" s="222">
        <v>1462874.04</v>
      </c>
      <c r="D15" s="222">
        <v>1462874.04</v>
      </c>
      <c r="E15" s="222">
        <v>0</v>
      </c>
      <c r="F15" s="222"/>
    </row>
    <row r="16" spans="1:6" x14ac:dyDescent="0.2">
      <c r="A16" s="223" t="s">
        <v>717</v>
      </c>
      <c r="B16" s="223" t="s">
        <v>708</v>
      </c>
      <c r="C16" s="222">
        <v>142032904.03</v>
      </c>
      <c r="D16" s="222">
        <v>142836846.05000001</v>
      </c>
      <c r="E16" s="222">
        <v>803942.02</v>
      </c>
      <c r="F16" s="222"/>
    </row>
    <row r="17" spans="1:6" x14ac:dyDescent="0.2">
      <c r="A17" s="223" t="s">
        <v>718</v>
      </c>
      <c r="B17" s="223" t="s">
        <v>714</v>
      </c>
      <c r="C17" s="222">
        <v>197850.22</v>
      </c>
      <c r="D17" s="222">
        <v>197850.22</v>
      </c>
      <c r="E17" s="222">
        <v>0</v>
      </c>
      <c r="F17" s="222"/>
    </row>
    <row r="18" spans="1:6" x14ac:dyDescent="0.2">
      <c r="A18" s="223" t="s">
        <v>719</v>
      </c>
      <c r="B18" s="223" t="s">
        <v>720</v>
      </c>
      <c r="C18" s="222">
        <v>6523278.4900000002</v>
      </c>
      <c r="D18" s="222">
        <v>6523278.4900000002</v>
      </c>
      <c r="E18" s="222">
        <v>0</v>
      </c>
      <c r="F18" s="222"/>
    </row>
    <row r="19" spans="1:6" x14ac:dyDescent="0.2">
      <c r="A19" s="223"/>
      <c r="B19" s="223"/>
      <c r="C19" s="222"/>
      <c r="D19" s="222"/>
      <c r="E19" s="222"/>
      <c r="F19" s="222"/>
    </row>
    <row r="20" spans="1:6" x14ac:dyDescent="0.2">
      <c r="A20" s="62"/>
      <c r="B20" s="62" t="s">
        <v>319</v>
      </c>
      <c r="C20" s="244">
        <f>SUM(C8:C19)</f>
        <v>994746872.33999991</v>
      </c>
      <c r="D20" s="244">
        <f>SUM(D8:D19)</f>
        <v>1007753670.99</v>
      </c>
      <c r="E20" s="244">
        <f>SUM(E8:E19)</f>
        <v>13006798.649999999</v>
      </c>
      <c r="F20" s="244"/>
    </row>
    <row r="21" spans="1:6" x14ac:dyDescent="0.2">
      <c r="A21" s="60"/>
      <c r="B21" s="60"/>
      <c r="C21" s="231"/>
      <c r="D21" s="231"/>
      <c r="E21" s="231"/>
      <c r="F21" s="60"/>
    </row>
    <row r="22" spans="1:6" x14ac:dyDescent="0.2">
      <c r="A22" s="60"/>
      <c r="B22" s="60"/>
      <c r="C22" s="231"/>
      <c r="D22" s="231"/>
      <c r="E22" s="231"/>
      <c r="F22" s="60"/>
    </row>
    <row r="23" spans="1:6" ht="11.25" customHeight="1" x14ac:dyDescent="0.2">
      <c r="A23" s="217" t="s">
        <v>318</v>
      </c>
      <c r="B23" s="60"/>
      <c r="C23" s="294"/>
      <c r="D23" s="294"/>
      <c r="E23" s="294"/>
      <c r="F23" s="270" t="s">
        <v>309</v>
      </c>
    </row>
    <row r="24" spans="1:6" ht="12.75" customHeight="1" x14ac:dyDescent="0.2">
      <c r="A24" s="281"/>
      <c r="B24" s="281"/>
      <c r="C24" s="229"/>
    </row>
    <row r="25" spans="1:6" ht="15" customHeight="1" x14ac:dyDescent="0.2">
      <c r="A25" s="228" t="s">
        <v>45</v>
      </c>
      <c r="B25" s="227" t="s">
        <v>46</v>
      </c>
      <c r="C25" s="293" t="s">
        <v>47</v>
      </c>
      <c r="D25" s="293" t="s">
        <v>48</v>
      </c>
      <c r="E25" s="293" t="s">
        <v>49</v>
      </c>
      <c r="F25" s="292" t="s">
        <v>308</v>
      </c>
    </row>
    <row r="26" spans="1:6" x14ac:dyDescent="0.2">
      <c r="A26" s="223" t="s">
        <v>721</v>
      </c>
      <c r="B26" s="264" t="s">
        <v>722</v>
      </c>
      <c r="C26" s="265">
        <v>3423379.32</v>
      </c>
      <c r="D26" s="265">
        <v>3466597.74</v>
      </c>
      <c r="E26" s="265">
        <v>43218.42</v>
      </c>
      <c r="F26" s="264"/>
    </row>
    <row r="27" spans="1:6" x14ac:dyDescent="0.2">
      <c r="A27" s="223" t="s">
        <v>723</v>
      </c>
      <c r="B27" s="264" t="s">
        <v>724</v>
      </c>
      <c r="C27" s="265">
        <v>452654.02</v>
      </c>
      <c r="D27" s="265">
        <v>452654.02</v>
      </c>
      <c r="E27" s="265">
        <v>0</v>
      </c>
      <c r="F27" s="264"/>
    </row>
    <row r="28" spans="1:6" x14ac:dyDescent="0.2">
      <c r="A28" s="223" t="s">
        <v>725</v>
      </c>
      <c r="B28" s="264" t="s">
        <v>726</v>
      </c>
      <c r="C28" s="265">
        <v>4715261.9000000004</v>
      </c>
      <c r="D28" s="265">
        <v>4889757.93</v>
      </c>
      <c r="E28" s="265">
        <v>174496.03</v>
      </c>
      <c r="F28" s="264"/>
    </row>
    <row r="29" spans="1:6" x14ac:dyDescent="0.2">
      <c r="A29" s="223" t="s">
        <v>727</v>
      </c>
      <c r="B29" s="264" t="s">
        <v>728</v>
      </c>
      <c r="C29" s="265">
        <v>2088384.01</v>
      </c>
      <c r="D29" s="265">
        <v>2096504.01</v>
      </c>
      <c r="E29" s="265">
        <v>8120</v>
      </c>
      <c r="F29" s="264"/>
    </row>
    <row r="30" spans="1:6" x14ac:dyDescent="0.2">
      <c r="A30" s="223" t="s">
        <v>729</v>
      </c>
      <c r="B30" s="264" t="s">
        <v>730</v>
      </c>
      <c r="C30" s="265">
        <v>590036.05000000005</v>
      </c>
      <c r="D30" s="265">
        <v>615235.89</v>
      </c>
      <c r="E30" s="265">
        <v>25199.84</v>
      </c>
      <c r="F30" s="264"/>
    </row>
    <row r="31" spans="1:6" x14ac:dyDescent="0.2">
      <c r="A31" s="223" t="s">
        <v>731</v>
      </c>
      <c r="B31" s="264" t="s">
        <v>732</v>
      </c>
      <c r="C31" s="265">
        <v>791965.53</v>
      </c>
      <c r="D31" s="265">
        <v>791965.53</v>
      </c>
      <c r="E31" s="265">
        <v>0</v>
      </c>
      <c r="F31" s="264"/>
    </row>
    <row r="32" spans="1:6" x14ac:dyDescent="0.2">
      <c r="A32" s="223" t="s">
        <v>733</v>
      </c>
      <c r="B32" s="264" t="s">
        <v>734</v>
      </c>
      <c r="C32" s="265">
        <v>851901.28</v>
      </c>
      <c r="D32" s="265">
        <v>851901.28</v>
      </c>
      <c r="E32" s="265">
        <v>0</v>
      </c>
      <c r="F32" s="264"/>
    </row>
    <row r="33" spans="1:6" x14ac:dyDescent="0.2">
      <c r="A33" s="223" t="s">
        <v>735</v>
      </c>
      <c r="B33" s="264" t="s">
        <v>736</v>
      </c>
      <c r="C33" s="265">
        <v>169616</v>
      </c>
      <c r="D33" s="265">
        <v>169616</v>
      </c>
      <c r="E33" s="265">
        <v>0</v>
      </c>
      <c r="F33" s="264"/>
    </row>
    <row r="34" spans="1:6" x14ac:dyDescent="0.2">
      <c r="A34" s="223" t="s">
        <v>737</v>
      </c>
      <c r="B34" s="264" t="s">
        <v>738</v>
      </c>
      <c r="C34" s="265">
        <v>52896</v>
      </c>
      <c r="D34" s="265">
        <v>52896</v>
      </c>
      <c r="E34" s="265">
        <v>0</v>
      </c>
      <c r="F34" s="264"/>
    </row>
    <row r="35" spans="1:6" x14ac:dyDescent="0.2">
      <c r="A35" s="223" t="s">
        <v>739</v>
      </c>
      <c r="B35" s="264" t="s">
        <v>740</v>
      </c>
      <c r="C35" s="265">
        <v>37025881.799999997</v>
      </c>
      <c r="D35" s="265">
        <v>38300481.799999997</v>
      </c>
      <c r="E35" s="265">
        <v>1274600</v>
      </c>
      <c r="F35" s="264"/>
    </row>
    <row r="36" spans="1:6" x14ac:dyDescent="0.2">
      <c r="A36" s="223" t="s">
        <v>741</v>
      </c>
      <c r="B36" s="264" t="s">
        <v>742</v>
      </c>
      <c r="C36" s="265">
        <v>748000.47</v>
      </c>
      <c r="D36" s="265">
        <v>748000.47</v>
      </c>
      <c r="E36" s="265">
        <v>0</v>
      </c>
      <c r="F36" s="264"/>
    </row>
    <row r="37" spans="1:6" x14ac:dyDescent="0.2">
      <c r="A37" s="223" t="s">
        <v>743</v>
      </c>
      <c r="B37" s="264" t="s">
        <v>744</v>
      </c>
      <c r="C37" s="265">
        <v>3315726.12</v>
      </c>
      <c r="D37" s="265">
        <v>3315726.12</v>
      </c>
      <c r="E37" s="265">
        <v>0</v>
      </c>
      <c r="F37" s="264"/>
    </row>
    <row r="38" spans="1:6" x14ac:dyDescent="0.2">
      <c r="A38" s="223" t="s">
        <v>745</v>
      </c>
      <c r="B38" s="264" t="s">
        <v>746</v>
      </c>
      <c r="C38" s="265">
        <v>5867897.3399999999</v>
      </c>
      <c r="D38" s="265">
        <v>5867897.3399999999</v>
      </c>
      <c r="E38" s="265">
        <v>0</v>
      </c>
      <c r="F38" s="264"/>
    </row>
    <row r="39" spans="1:6" x14ac:dyDescent="0.2">
      <c r="A39" s="223" t="s">
        <v>747</v>
      </c>
      <c r="B39" s="264" t="s">
        <v>748</v>
      </c>
      <c r="C39" s="265">
        <v>35728</v>
      </c>
      <c r="D39" s="265">
        <v>35728</v>
      </c>
      <c r="E39" s="265">
        <v>0</v>
      </c>
      <c r="F39" s="264"/>
    </row>
    <row r="40" spans="1:6" x14ac:dyDescent="0.2">
      <c r="A40" s="223" t="s">
        <v>749</v>
      </c>
      <c r="B40" s="264" t="s">
        <v>750</v>
      </c>
      <c r="C40" s="265">
        <v>491525.31</v>
      </c>
      <c r="D40" s="265">
        <v>491525.31</v>
      </c>
      <c r="E40" s="265">
        <v>0</v>
      </c>
      <c r="F40" s="264"/>
    </row>
    <row r="41" spans="1:6" x14ac:dyDescent="0.2">
      <c r="A41" s="223" t="s">
        <v>751</v>
      </c>
      <c r="B41" s="264" t="s">
        <v>752</v>
      </c>
      <c r="C41" s="265">
        <v>6128157.2599999998</v>
      </c>
      <c r="D41" s="265">
        <v>6128157.2599999998</v>
      </c>
      <c r="E41" s="265">
        <v>0</v>
      </c>
      <c r="F41" s="264"/>
    </row>
    <row r="42" spans="1:6" x14ac:dyDescent="0.2">
      <c r="A42" s="223" t="s">
        <v>753</v>
      </c>
      <c r="B42" s="264" t="s">
        <v>754</v>
      </c>
      <c r="C42" s="265">
        <v>224978.01</v>
      </c>
      <c r="D42" s="265">
        <v>224978.01</v>
      </c>
      <c r="E42" s="265">
        <v>0</v>
      </c>
      <c r="F42" s="264"/>
    </row>
    <row r="43" spans="1:6" x14ac:dyDescent="0.2">
      <c r="A43" s="223" t="s">
        <v>755</v>
      </c>
      <c r="B43" s="264" t="s">
        <v>756</v>
      </c>
      <c r="C43" s="265">
        <v>1127337.6299999999</v>
      </c>
      <c r="D43" s="265">
        <v>2503057.0299999998</v>
      </c>
      <c r="E43" s="265">
        <v>1375719.4</v>
      </c>
      <c r="F43" s="264"/>
    </row>
    <row r="44" spans="1:6" x14ac:dyDescent="0.2">
      <c r="A44" s="223" t="s">
        <v>757</v>
      </c>
      <c r="B44" s="264" t="s">
        <v>758</v>
      </c>
      <c r="C44" s="265">
        <v>218885.14</v>
      </c>
      <c r="D44" s="265">
        <v>218885.14</v>
      </c>
      <c r="E44" s="265">
        <v>0</v>
      </c>
      <c r="F44" s="264"/>
    </row>
    <row r="45" spans="1:6" x14ac:dyDescent="0.2">
      <c r="A45" s="223" t="s">
        <v>759</v>
      </c>
      <c r="B45" s="264" t="s">
        <v>760</v>
      </c>
      <c r="C45" s="265">
        <v>297421.98</v>
      </c>
      <c r="D45" s="265">
        <v>315524.47999999998</v>
      </c>
      <c r="E45" s="265">
        <v>18102.5</v>
      </c>
      <c r="F45" s="264"/>
    </row>
    <row r="46" spans="1:6" x14ac:dyDescent="0.2">
      <c r="A46" s="223" t="s">
        <v>761</v>
      </c>
      <c r="B46" s="264" t="s">
        <v>762</v>
      </c>
      <c r="C46" s="265">
        <v>957921.47</v>
      </c>
      <c r="D46" s="265">
        <v>973737.95</v>
      </c>
      <c r="E46" s="265">
        <v>15816.48</v>
      </c>
      <c r="F46" s="264"/>
    </row>
    <row r="47" spans="1:6" x14ac:dyDescent="0.2">
      <c r="A47" s="223" t="s">
        <v>763</v>
      </c>
      <c r="B47" s="264" t="s">
        <v>764</v>
      </c>
      <c r="C47" s="265">
        <v>1927938.99</v>
      </c>
      <c r="D47" s="265">
        <v>1927938.99</v>
      </c>
      <c r="E47" s="265">
        <v>0</v>
      </c>
      <c r="F47" s="264"/>
    </row>
    <row r="48" spans="1:6" x14ac:dyDescent="0.2">
      <c r="A48" s="223" t="s">
        <v>765</v>
      </c>
      <c r="B48" s="264" t="s">
        <v>766</v>
      </c>
      <c r="C48" s="265">
        <v>9396</v>
      </c>
      <c r="D48" s="265">
        <v>9396</v>
      </c>
      <c r="E48" s="265">
        <v>0</v>
      </c>
      <c r="F48" s="264"/>
    </row>
    <row r="49" spans="1:8" x14ac:dyDescent="0.2">
      <c r="A49" s="223" t="s">
        <v>767</v>
      </c>
      <c r="B49" s="264" t="s">
        <v>768</v>
      </c>
      <c r="C49" s="265">
        <v>107462.16</v>
      </c>
      <c r="D49" s="265">
        <v>107462.16</v>
      </c>
      <c r="E49" s="265">
        <v>0</v>
      </c>
      <c r="F49" s="264"/>
    </row>
    <row r="50" spans="1:8" x14ac:dyDescent="0.2">
      <c r="A50" s="223" t="s">
        <v>769</v>
      </c>
      <c r="B50" s="264" t="s">
        <v>770</v>
      </c>
      <c r="C50" s="265">
        <v>77000</v>
      </c>
      <c r="D50" s="265">
        <v>77000</v>
      </c>
      <c r="E50" s="265">
        <v>0</v>
      </c>
      <c r="F50" s="264"/>
    </row>
    <row r="51" spans="1:8" x14ac:dyDescent="0.2">
      <c r="A51" s="223"/>
      <c r="B51" s="264"/>
      <c r="C51" s="265"/>
      <c r="D51" s="265"/>
      <c r="E51" s="265"/>
      <c r="F51" s="264"/>
    </row>
    <row r="52" spans="1:8" x14ac:dyDescent="0.2">
      <c r="A52" s="62"/>
      <c r="B52" s="62" t="s">
        <v>317</v>
      </c>
      <c r="C52" s="244">
        <f>SUM(C26:C51)</f>
        <v>71697351.789999977</v>
      </c>
      <c r="D52" s="244">
        <f>SUM(D26:D51)</f>
        <v>74632624.460000008</v>
      </c>
      <c r="E52" s="244">
        <f>SUM(E26:E51)</f>
        <v>2935272.67</v>
      </c>
      <c r="F52" s="244"/>
    </row>
    <row r="53" spans="1:8" s="8" customFormat="1" x14ac:dyDescent="0.2">
      <c r="A53" s="59"/>
      <c r="B53" s="59"/>
      <c r="C53" s="11"/>
      <c r="D53" s="11"/>
      <c r="E53" s="11"/>
      <c r="F53" s="11"/>
    </row>
    <row r="54" spans="1:8" s="8" customFormat="1" x14ac:dyDescent="0.2">
      <c r="A54" s="59"/>
      <c r="B54" s="59"/>
      <c r="C54" s="11"/>
      <c r="D54" s="11"/>
      <c r="E54" s="11"/>
      <c r="F54" s="11"/>
    </row>
    <row r="55" spans="1:8" s="8" customFormat="1" ht="11.25" customHeight="1" x14ac:dyDescent="0.2">
      <c r="A55" s="217" t="s">
        <v>316</v>
      </c>
      <c r="B55" s="217"/>
      <c r="C55" s="294"/>
      <c r="D55" s="294"/>
      <c r="E55" s="294"/>
      <c r="G55" s="270" t="s">
        <v>309</v>
      </c>
    </row>
    <row r="56" spans="1:8" s="8" customFormat="1" x14ac:dyDescent="0.2">
      <c r="A56" s="281"/>
      <c r="B56" s="281"/>
      <c r="C56" s="229"/>
      <c r="D56" s="7"/>
      <c r="E56" s="7"/>
      <c r="F56" s="89"/>
    </row>
    <row r="57" spans="1:8" s="8" customFormat="1" ht="27.95" customHeight="1" x14ac:dyDescent="0.2">
      <c r="A57" s="228" t="s">
        <v>45</v>
      </c>
      <c r="B57" s="227" t="s">
        <v>46</v>
      </c>
      <c r="C57" s="293" t="s">
        <v>47</v>
      </c>
      <c r="D57" s="293" t="s">
        <v>48</v>
      </c>
      <c r="E57" s="293" t="s">
        <v>49</v>
      </c>
      <c r="F57" s="292" t="s">
        <v>308</v>
      </c>
      <c r="G57" s="292" t="s">
        <v>307</v>
      </c>
      <c r="H57" s="292" t="s">
        <v>306</v>
      </c>
    </row>
    <row r="58" spans="1:8" s="8" customFormat="1" x14ac:dyDescent="0.2">
      <c r="A58" s="223" t="s">
        <v>771</v>
      </c>
      <c r="B58" s="264" t="s">
        <v>772</v>
      </c>
      <c r="C58" s="222">
        <v>-17114051.390000001</v>
      </c>
      <c r="D58" s="265">
        <v>-17114051.390000001</v>
      </c>
      <c r="E58" s="265">
        <v>0</v>
      </c>
      <c r="F58" s="264"/>
      <c r="G58" s="264"/>
      <c r="H58" s="264"/>
    </row>
    <row r="59" spans="1:8" s="8" customFormat="1" x14ac:dyDescent="0.2">
      <c r="A59" s="223"/>
      <c r="B59" s="264"/>
      <c r="C59" s="222"/>
      <c r="D59" s="265"/>
      <c r="E59" s="265"/>
      <c r="F59" s="264"/>
      <c r="G59" s="264"/>
      <c r="H59" s="264"/>
    </row>
    <row r="60" spans="1:8" s="8" customFormat="1" x14ac:dyDescent="0.2">
      <c r="A60" s="223"/>
      <c r="B60" s="264"/>
      <c r="C60" s="222"/>
      <c r="D60" s="265"/>
      <c r="E60" s="265"/>
      <c r="F60" s="264"/>
      <c r="G60" s="264"/>
      <c r="H60" s="264"/>
    </row>
    <row r="61" spans="1:8" s="8" customFormat="1" x14ac:dyDescent="0.2">
      <c r="A61" s="223"/>
      <c r="B61" s="264"/>
      <c r="C61" s="222"/>
      <c r="D61" s="265"/>
      <c r="E61" s="265"/>
      <c r="F61" s="264"/>
      <c r="G61" s="264"/>
      <c r="H61" s="264"/>
    </row>
    <row r="62" spans="1:8" s="8" customFormat="1" x14ac:dyDescent="0.2">
      <c r="A62" s="62"/>
      <c r="B62" s="62" t="s">
        <v>315</v>
      </c>
      <c r="C62" s="244">
        <f>SUM(C58:C61)</f>
        <v>-17114051.390000001</v>
      </c>
      <c r="D62" s="244">
        <f>SUM(D58:D61)</f>
        <v>-17114051.390000001</v>
      </c>
      <c r="E62" s="244">
        <f>SUM(E58:E61)</f>
        <v>0</v>
      </c>
      <c r="F62" s="244"/>
      <c r="G62" s="244"/>
      <c r="H62" s="244"/>
    </row>
    <row r="63" spans="1:8" s="8" customFormat="1" x14ac:dyDescent="0.2">
      <c r="A63" s="15"/>
      <c r="B63" s="15"/>
      <c r="C63" s="16"/>
      <c r="D63" s="16"/>
      <c r="E63" s="16"/>
      <c r="F63" s="11"/>
    </row>
    <row r="65" spans="1:8" x14ac:dyDescent="0.2">
      <c r="A65" s="217" t="s">
        <v>314</v>
      </c>
      <c r="B65" s="217"/>
      <c r="C65" s="294"/>
      <c r="D65" s="294"/>
      <c r="E65" s="294"/>
      <c r="G65" s="270" t="s">
        <v>309</v>
      </c>
    </row>
    <row r="66" spans="1:8" x14ac:dyDescent="0.2">
      <c r="A66" s="281"/>
      <c r="B66" s="281"/>
      <c r="C66" s="229"/>
      <c r="H66" s="7"/>
    </row>
    <row r="67" spans="1:8" ht="27.95" customHeight="1" x14ac:dyDescent="0.2">
      <c r="A67" s="228" t="s">
        <v>45</v>
      </c>
      <c r="B67" s="227" t="s">
        <v>46</v>
      </c>
      <c r="C67" s="293" t="s">
        <v>47</v>
      </c>
      <c r="D67" s="293" t="s">
        <v>48</v>
      </c>
      <c r="E67" s="293" t="s">
        <v>49</v>
      </c>
      <c r="F67" s="292" t="s">
        <v>308</v>
      </c>
      <c r="G67" s="292" t="s">
        <v>307</v>
      </c>
      <c r="H67" s="292" t="s">
        <v>306</v>
      </c>
    </row>
    <row r="68" spans="1:8" x14ac:dyDescent="0.2">
      <c r="A68" s="223" t="s">
        <v>675</v>
      </c>
      <c r="B68" s="264" t="s">
        <v>675</v>
      </c>
      <c r="C68" s="222"/>
      <c r="D68" s="265"/>
      <c r="E68" s="265"/>
      <c r="F68" s="264"/>
      <c r="G68" s="264"/>
      <c r="H68" s="264"/>
    </row>
    <row r="69" spans="1:8" x14ac:dyDescent="0.2">
      <c r="A69" s="223"/>
      <c r="B69" s="264"/>
      <c r="C69" s="222"/>
      <c r="D69" s="265"/>
      <c r="E69" s="265"/>
      <c r="F69" s="264"/>
      <c r="G69" s="264"/>
      <c r="H69" s="264"/>
    </row>
    <row r="70" spans="1:8" x14ac:dyDescent="0.2">
      <c r="A70" s="223"/>
      <c r="B70" s="264"/>
      <c r="C70" s="222"/>
      <c r="D70" s="265"/>
      <c r="E70" s="265"/>
      <c r="F70" s="264"/>
      <c r="G70" s="264"/>
      <c r="H70" s="264"/>
    </row>
    <row r="71" spans="1:8" x14ac:dyDescent="0.2">
      <c r="A71" s="223"/>
      <c r="B71" s="264"/>
      <c r="C71" s="222"/>
      <c r="D71" s="265"/>
      <c r="E71" s="265"/>
      <c r="F71" s="264"/>
      <c r="G71" s="264"/>
      <c r="H71" s="264"/>
    </row>
    <row r="72" spans="1:8" x14ac:dyDescent="0.2">
      <c r="A72" s="62"/>
      <c r="B72" s="62" t="s">
        <v>313</v>
      </c>
      <c r="C72" s="244">
        <f>SUM(C68:C71)</f>
        <v>0</v>
      </c>
      <c r="D72" s="244">
        <f>SUM(D68:D71)</f>
        <v>0</v>
      </c>
      <c r="E72" s="244">
        <f>SUM(E68:E71)</f>
        <v>0</v>
      </c>
      <c r="F72" s="244"/>
      <c r="G72" s="244"/>
      <c r="H72" s="244"/>
    </row>
    <row r="75" spans="1:8" x14ac:dyDescent="0.2">
      <c r="A75" s="217" t="s">
        <v>312</v>
      </c>
      <c r="B75" s="217"/>
      <c r="C75" s="294"/>
      <c r="D75" s="294"/>
      <c r="E75" s="294"/>
      <c r="G75" s="270" t="s">
        <v>309</v>
      </c>
    </row>
    <row r="76" spans="1:8" x14ac:dyDescent="0.2">
      <c r="A76" s="281"/>
      <c r="B76" s="281"/>
      <c r="C76" s="229"/>
    </row>
    <row r="77" spans="1:8" ht="27.95" customHeight="1" x14ac:dyDescent="0.2">
      <c r="A77" s="228" t="s">
        <v>45</v>
      </c>
      <c r="B77" s="227" t="s">
        <v>46</v>
      </c>
      <c r="C77" s="293" t="s">
        <v>47</v>
      </c>
      <c r="D77" s="293" t="s">
        <v>48</v>
      </c>
      <c r="E77" s="293" t="s">
        <v>49</v>
      </c>
      <c r="F77" s="292" t="s">
        <v>308</v>
      </c>
      <c r="G77" s="292" t="s">
        <v>307</v>
      </c>
      <c r="H77" s="292" t="s">
        <v>306</v>
      </c>
    </row>
    <row r="78" spans="1:8" x14ac:dyDescent="0.2">
      <c r="A78" s="223" t="s">
        <v>773</v>
      </c>
      <c r="B78" s="264" t="s">
        <v>722</v>
      </c>
      <c r="C78" s="222">
        <v>-894859.95</v>
      </c>
      <c r="D78" s="265">
        <v>-894859.95</v>
      </c>
      <c r="E78" s="265">
        <v>0</v>
      </c>
      <c r="F78" s="264"/>
      <c r="G78" s="264"/>
      <c r="H78" s="264"/>
    </row>
    <row r="79" spans="1:8" x14ac:dyDescent="0.2">
      <c r="A79" s="223" t="s">
        <v>774</v>
      </c>
      <c r="B79" s="264" t="s">
        <v>724</v>
      </c>
      <c r="C79" s="222">
        <v>-35731.129999999997</v>
      </c>
      <c r="D79" s="265">
        <v>-35731.129999999997</v>
      </c>
      <c r="E79" s="265">
        <v>0</v>
      </c>
      <c r="F79" s="264"/>
      <c r="G79" s="264"/>
      <c r="H79" s="264"/>
    </row>
    <row r="80" spans="1:8" x14ac:dyDescent="0.2">
      <c r="A80" s="223" t="s">
        <v>775</v>
      </c>
      <c r="B80" s="264" t="s">
        <v>726</v>
      </c>
      <c r="C80" s="222">
        <v>-5387136.7999999998</v>
      </c>
      <c r="D80" s="265">
        <v>-5387136.7999999998</v>
      </c>
      <c r="E80" s="265">
        <v>0</v>
      </c>
      <c r="F80" s="264"/>
      <c r="G80" s="264"/>
      <c r="H80" s="264"/>
    </row>
    <row r="81" spans="1:8" x14ac:dyDescent="0.2">
      <c r="A81" s="223" t="s">
        <v>776</v>
      </c>
      <c r="B81" s="264" t="s">
        <v>728</v>
      </c>
      <c r="C81" s="222">
        <v>-820600.73</v>
      </c>
      <c r="D81" s="265">
        <v>-820600.73</v>
      </c>
      <c r="E81" s="265">
        <v>0</v>
      </c>
      <c r="F81" s="264"/>
      <c r="G81" s="264"/>
      <c r="H81" s="264"/>
    </row>
    <row r="82" spans="1:8" x14ac:dyDescent="0.2">
      <c r="A82" s="223" t="s">
        <v>777</v>
      </c>
      <c r="B82" s="264" t="s">
        <v>730</v>
      </c>
      <c r="C82" s="222">
        <v>-167804.43</v>
      </c>
      <c r="D82" s="265">
        <v>-167804.43</v>
      </c>
      <c r="E82" s="265">
        <v>0</v>
      </c>
      <c r="F82" s="264"/>
      <c r="G82" s="264"/>
      <c r="H82" s="264"/>
    </row>
    <row r="83" spans="1:8" x14ac:dyDescent="0.2">
      <c r="A83" s="223" t="s">
        <v>778</v>
      </c>
      <c r="B83" s="264" t="s">
        <v>732</v>
      </c>
      <c r="C83" s="222">
        <v>-232708.05</v>
      </c>
      <c r="D83" s="265">
        <v>-232708.05</v>
      </c>
      <c r="E83" s="265">
        <v>0</v>
      </c>
      <c r="F83" s="264"/>
      <c r="G83" s="264"/>
      <c r="H83" s="264"/>
    </row>
    <row r="84" spans="1:8" x14ac:dyDescent="0.2">
      <c r="A84" s="223" t="s">
        <v>779</v>
      </c>
      <c r="B84" s="264" t="s">
        <v>734</v>
      </c>
      <c r="C84" s="222">
        <v>-85854.2</v>
      </c>
      <c r="D84" s="265">
        <v>-85854.2</v>
      </c>
      <c r="E84" s="265">
        <v>0</v>
      </c>
      <c r="F84" s="264"/>
      <c r="G84" s="264"/>
      <c r="H84" s="264"/>
    </row>
    <row r="85" spans="1:8" x14ac:dyDescent="0.2">
      <c r="A85" s="223" t="s">
        <v>780</v>
      </c>
      <c r="B85" s="264" t="s">
        <v>736</v>
      </c>
      <c r="C85" s="222">
        <v>-57543.519999999997</v>
      </c>
      <c r="D85" s="265">
        <v>-57543.519999999997</v>
      </c>
      <c r="E85" s="265">
        <v>0</v>
      </c>
      <c r="F85" s="264"/>
      <c r="G85" s="264"/>
      <c r="H85" s="264"/>
    </row>
    <row r="86" spans="1:8" x14ac:dyDescent="0.2">
      <c r="A86" s="223" t="s">
        <v>781</v>
      </c>
      <c r="B86" s="264" t="s">
        <v>738</v>
      </c>
      <c r="C86" s="222">
        <v>-3526.4</v>
      </c>
      <c r="D86" s="265">
        <v>-3526.4</v>
      </c>
      <c r="E86" s="265">
        <v>0</v>
      </c>
      <c r="F86" s="264"/>
      <c r="G86" s="264"/>
      <c r="H86" s="264"/>
    </row>
    <row r="87" spans="1:8" x14ac:dyDescent="0.2">
      <c r="A87" s="223" t="s">
        <v>782</v>
      </c>
      <c r="B87" s="264" t="s">
        <v>740</v>
      </c>
      <c r="C87" s="222">
        <v>-19480884.940000001</v>
      </c>
      <c r="D87" s="265">
        <v>-19480884.940000001</v>
      </c>
      <c r="E87" s="265">
        <v>0</v>
      </c>
      <c r="F87" s="264"/>
      <c r="G87" s="264"/>
      <c r="H87" s="264"/>
    </row>
    <row r="88" spans="1:8" x14ac:dyDescent="0.2">
      <c r="A88" s="223" t="s">
        <v>783</v>
      </c>
      <c r="B88" s="264" t="s">
        <v>742</v>
      </c>
      <c r="C88" s="222">
        <v>-139271.84</v>
      </c>
      <c r="D88" s="265">
        <v>-139271.84</v>
      </c>
      <c r="E88" s="265">
        <v>0</v>
      </c>
      <c r="F88" s="264"/>
      <c r="G88" s="264"/>
      <c r="H88" s="264"/>
    </row>
    <row r="89" spans="1:8" x14ac:dyDescent="0.2">
      <c r="A89" s="223" t="s">
        <v>784</v>
      </c>
      <c r="B89" s="264" t="s">
        <v>744</v>
      </c>
      <c r="C89" s="222">
        <v>-1330506.6399999999</v>
      </c>
      <c r="D89" s="265">
        <v>-1330506.6399999999</v>
      </c>
      <c r="E89" s="265">
        <v>0</v>
      </c>
      <c r="F89" s="264"/>
      <c r="G89" s="264"/>
      <c r="H89" s="264"/>
    </row>
    <row r="90" spans="1:8" x14ac:dyDescent="0.2">
      <c r="A90" s="223" t="s">
        <v>785</v>
      </c>
      <c r="B90" s="264" t="s">
        <v>746</v>
      </c>
      <c r="C90" s="222">
        <v>-918545.83</v>
      </c>
      <c r="D90" s="265">
        <v>-918545.83</v>
      </c>
      <c r="E90" s="265">
        <v>0</v>
      </c>
      <c r="F90" s="264"/>
      <c r="G90" s="264"/>
      <c r="H90" s="264"/>
    </row>
    <row r="91" spans="1:8" x14ac:dyDescent="0.2">
      <c r="A91" s="223" t="s">
        <v>786</v>
      </c>
      <c r="B91" s="264" t="s">
        <v>748</v>
      </c>
      <c r="C91" s="222">
        <v>-17864</v>
      </c>
      <c r="D91" s="265">
        <v>-17864</v>
      </c>
      <c r="E91" s="265">
        <v>0</v>
      </c>
      <c r="F91" s="264"/>
      <c r="G91" s="264"/>
      <c r="H91" s="264"/>
    </row>
    <row r="92" spans="1:8" x14ac:dyDescent="0.2">
      <c r="A92" s="223" t="s">
        <v>787</v>
      </c>
      <c r="B92" s="264" t="s">
        <v>750</v>
      </c>
      <c r="C92" s="222">
        <v>-253742.47</v>
      </c>
      <c r="D92" s="265">
        <v>-253742.47</v>
      </c>
      <c r="E92" s="265">
        <v>0</v>
      </c>
      <c r="F92" s="264"/>
      <c r="G92" s="264"/>
      <c r="H92" s="264"/>
    </row>
    <row r="93" spans="1:8" x14ac:dyDescent="0.2">
      <c r="A93" s="223" t="s">
        <v>788</v>
      </c>
      <c r="B93" s="264" t="s">
        <v>752</v>
      </c>
      <c r="C93" s="222">
        <v>-2030226.18</v>
      </c>
      <c r="D93" s="265">
        <v>-2030226.18</v>
      </c>
      <c r="E93" s="265">
        <v>0</v>
      </c>
      <c r="F93" s="264"/>
      <c r="G93" s="264"/>
      <c r="H93" s="264"/>
    </row>
    <row r="94" spans="1:8" x14ac:dyDescent="0.2">
      <c r="A94" s="223" t="s">
        <v>789</v>
      </c>
      <c r="B94" s="264" t="s">
        <v>754</v>
      </c>
      <c r="C94" s="222">
        <v>-55097.279999999999</v>
      </c>
      <c r="D94" s="265">
        <v>-55097.279999999999</v>
      </c>
      <c r="E94" s="265">
        <v>0</v>
      </c>
      <c r="F94" s="264"/>
      <c r="G94" s="264"/>
      <c r="H94" s="264"/>
    </row>
    <row r="95" spans="1:8" x14ac:dyDescent="0.2">
      <c r="A95" s="223" t="s">
        <v>790</v>
      </c>
      <c r="B95" s="264" t="s">
        <v>756</v>
      </c>
      <c r="C95" s="222">
        <v>-1611050.02</v>
      </c>
      <c r="D95" s="265">
        <v>-1611050.02</v>
      </c>
      <c r="E95" s="265">
        <v>0</v>
      </c>
      <c r="F95" s="264"/>
      <c r="G95" s="264"/>
      <c r="H95" s="264"/>
    </row>
    <row r="96" spans="1:8" x14ac:dyDescent="0.2">
      <c r="A96" s="223" t="s">
        <v>791</v>
      </c>
      <c r="B96" s="264" t="s">
        <v>758</v>
      </c>
      <c r="C96" s="222">
        <v>-75477.509999999995</v>
      </c>
      <c r="D96" s="265">
        <v>-75477.509999999995</v>
      </c>
      <c r="E96" s="265">
        <v>0</v>
      </c>
      <c r="F96" s="264"/>
      <c r="G96" s="264"/>
      <c r="H96" s="264"/>
    </row>
    <row r="97" spans="1:8" x14ac:dyDescent="0.2">
      <c r="A97" s="223" t="s">
        <v>792</v>
      </c>
      <c r="B97" s="264" t="s">
        <v>760</v>
      </c>
      <c r="C97" s="222">
        <v>-79610.22</v>
      </c>
      <c r="D97" s="265">
        <v>-79610.22</v>
      </c>
      <c r="E97" s="265">
        <v>0</v>
      </c>
      <c r="F97" s="264"/>
      <c r="G97" s="264"/>
      <c r="H97" s="264"/>
    </row>
    <row r="98" spans="1:8" x14ac:dyDescent="0.2">
      <c r="A98" s="223" t="s">
        <v>793</v>
      </c>
      <c r="B98" s="264" t="s">
        <v>762</v>
      </c>
      <c r="C98" s="222">
        <v>-568546.21</v>
      </c>
      <c r="D98" s="265">
        <v>-568546.21</v>
      </c>
      <c r="E98" s="265">
        <v>0</v>
      </c>
      <c r="F98" s="264"/>
      <c r="G98" s="264"/>
      <c r="H98" s="264"/>
    </row>
    <row r="99" spans="1:8" x14ac:dyDescent="0.2">
      <c r="A99" s="223" t="s">
        <v>794</v>
      </c>
      <c r="B99" s="264" t="s">
        <v>764</v>
      </c>
      <c r="C99" s="222">
        <v>-170504.34</v>
      </c>
      <c r="D99" s="265">
        <v>-170504.34</v>
      </c>
      <c r="E99" s="265">
        <v>0</v>
      </c>
      <c r="F99" s="264"/>
      <c r="G99" s="264"/>
      <c r="H99" s="264"/>
    </row>
    <row r="100" spans="1:8" x14ac:dyDescent="0.2">
      <c r="A100" s="223"/>
      <c r="B100" s="264"/>
      <c r="C100" s="222"/>
      <c r="D100" s="265"/>
      <c r="E100" s="265"/>
      <c r="F100" s="264"/>
      <c r="G100" s="264"/>
      <c r="H100" s="264"/>
    </row>
    <row r="101" spans="1:8" x14ac:dyDescent="0.2">
      <c r="A101" s="62"/>
      <c r="B101" s="62" t="s">
        <v>311</v>
      </c>
      <c r="C101" s="244">
        <f>SUM(C78:C100)</f>
        <v>-34417092.689999998</v>
      </c>
      <c r="D101" s="244">
        <f>SUM(D78:D100)</f>
        <v>-34417092.689999998</v>
      </c>
      <c r="E101" s="244">
        <f>SUM(E78:E100)</f>
        <v>0</v>
      </c>
      <c r="F101" s="244"/>
      <c r="G101" s="244"/>
      <c r="H101" s="244"/>
    </row>
    <row r="104" spans="1:8" x14ac:dyDescent="0.2">
      <c r="A104" s="217" t="s">
        <v>310</v>
      </c>
      <c r="B104" s="217"/>
      <c r="C104" s="294"/>
      <c r="D104" s="294"/>
      <c r="E104" s="294"/>
      <c r="G104" s="270" t="s">
        <v>309</v>
      </c>
    </row>
    <row r="105" spans="1:8" x14ac:dyDescent="0.2">
      <c r="A105" s="281"/>
      <c r="B105" s="281"/>
      <c r="C105" s="229"/>
    </row>
    <row r="106" spans="1:8" ht="27.95" customHeight="1" x14ac:dyDescent="0.2">
      <c r="A106" s="228" t="s">
        <v>45</v>
      </c>
      <c r="B106" s="227" t="s">
        <v>46</v>
      </c>
      <c r="C106" s="293" t="s">
        <v>47</v>
      </c>
      <c r="D106" s="293" t="s">
        <v>48</v>
      </c>
      <c r="E106" s="293" t="s">
        <v>49</v>
      </c>
      <c r="F106" s="292" t="s">
        <v>308</v>
      </c>
      <c r="G106" s="292" t="s">
        <v>307</v>
      </c>
      <c r="H106" s="292" t="s">
        <v>306</v>
      </c>
    </row>
    <row r="107" spans="1:8" x14ac:dyDescent="0.2">
      <c r="A107" s="223" t="s">
        <v>795</v>
      </c>
      <c r="B107" s="264" t="s">
        <v>770</v>
      </c>
      <c r="C107" s="222">
        <v>-21000</v>
      </c>
      <c r="D107" s="265">
        <v>-21000</v>
      </c>
      <c r="E107" s="265">
        <v>0</v>
      </c>
      <c r="F107" s="264"/>
      <c r="G107" s="264"/>
      <c r="H107" s="264"/>
    </row>
    <row r="108" spans="1:8" x14ac:dyDescent="0.2">
      <c r="A108" s="223"/>
      <c r="B108" s="264"/>
      <c r="C108" s="222"/>
      <c r="D108" s="265"/>
      <c r="E108" s="265"/>
      <c r="F108" s="264"/>
      <c r="G108" s="264"/>
      <c r="H108" s="264"/>
    </row>
    <row r="109" spans="1:8" x14ac:dyDescent="0.2">
      <c r="A109" s="223"/>
      <c r="B109" s="264"/>
      <c r="C109" s="222"/>
      <c r="D109" s="265"/>
      <c r="E109" s="265"/>
      <c r="F109" s="264"/>
      <c r="G109" s="264"/>
      <c r="H109" s="264"/>
    </row>
    <row r="110" spans="1:8" x14ac:dyDescent="0.2">
      <c r="A110" s="223"/>
      <c r="B110" s="264"/>
      <c r="C110" s="222"/>
      <c r="D110" s="265"/>
      <c r="E110" s="265"/>
      <c r="F110" s="264"/>
      <c r="G110" s="264"/>
      <c r="H110" s="264"/>
    </row>
    <row r="111" spans="1:8" x14ac:dyDescent="0.2">
      <c r="A111" s="62"/>
      <c r="B111" s="62" t="s">
        <v>305</v>
      </c>
      <c r="C111" s="244">
        <f>SUM(C107:C110)</f>
        <v>-21000</v>
      </c>
      <c r="D111" s="244">
        <f>SUM(D107:D110)</f>
        <v>-21000</v>
      </c>
      <c r="E111" s="244">
        <f>SUM(E107:E110)</f>
        <v>0</v>
      </c>
      <c r="F111" s="244"/>
      <c r="G111" s="244"/>
      <c r="H111" s="244"/>
    </row>
  </sheetData>
  <dataValidations count="8">
    <dataValidation allowBlank="1" showInputMessage="1" showErrorMessage="1" prompt="Importe final del periodo que corresponde la información financiera trimestral que se presenta." sqref="D7 D25 D57 D67 D77 D106"/>
    <dataValidation allowBlank="1" showInputMessage="1" showErrorMessage="1" prompt="Saldo al 31 de diciembre del año anterior del ejercio que se presenta." sqref="C7 C25 C57 C67 C77 C106"/>
    <dataValidation allowBlank="1" showInputMessage="1" showErrorMessage="1" prompt="Corresponde al número de la cuenta de acuerdo al Plan de Cuentas emitido por el CONAC (DOF 23/12/2015)." sqref="A7 A25 A57 A67 A77 A106"/>
    <dataValidation allowBlank="1" showInputMessage="1" showErrorMessage="1" prompt="Indicar la tasa de aplicación." sqref="H57 H67 H77 H106"/>
    <dataValidation allowBlank="1" showInputMessage="1" showErrorMessage="1" prompt="Indicar el método de depreciación." sqref="G57 G67 G77 G106"/>
    <dataValidation allowBlank="1" showInputMessage="1" showErrorMessage="1" prompt="Corresponde al nombre o descripción de la cuenta de acuerdo al Plan de Cuentas emitido por el CONAC." sqref="B7 B25 B57 B67 B77 B106"/>
    <dataValidation allowBlank="1" showInputMessage="1" showErrorMessage="1" prompt="Diferencia entre el saldo final y el inicial presentados." sqref="E7 E25 E57 E67 E77 E106"/>
    <dataValidation allowBlank="1" showInputMessage="1" showErrorMessage="1" prompt="Criterio para la aplicación de depreciación: anual, mensual, trimestral, etc." sqref="F7 F25 F106 F67 F77 F57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B11" sqref="B11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142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39" t="s">
        <v>167</v>
      </c>
      <c r="B6" s="92"/>
      <c r="C6" s="92"/>
      <c r="D6" s="92"/>
      <c r="E6" s="92"/>
      <c r="F6" s="96"/>
    </row>
    <row r="7" spans="1:6" ht="14.1" customHeight="1" x14ac:dyDescent="0.2">
      <c r="A7" s="139" t="s">
        <v>168</v>
      </c>
      <c r="B7" s="92"/>
      <c r="C7" s="92"/>
      <c r="D7" s="92"/>
      <c r="E7" s="92"/>
      <c r="F7" s="96"/>
    </row>
    <row r="8" spans="1:6" ht="14.1" customHeight="1" x14ac:dyDescent="0.2">
      <c r="A8" s="13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170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138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>
        <v>125105911</v>
      </c>
      <c r="B8" s="285" t="s">
        <v>796</v>
      </c>
      <c r="C8" s="222">
        <v>1741413.53</v>
      </c>
      <c r="D8" s="304">
        <v>1741413.53</v>
      </c>
      <c r="E8" s="304">
        <v>0</v>
      </c>
      <c r="F8" s="303"/>
    </row>
    <row r="9" spans="1:6" x14ac:dyDescent="0.2">
      <c r="A9" s="285">
        <v>125415971</v>
      </c>
      <c r="B9" s="285" t="s">
        <v>797</v>
      </c>
      <c r="C9" s="222">
        <v>478205.78</v>
      </c>
      <c r="D9" s="304">
        <v>478205.78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327</v>
      </c>
      <c r="C13" s="244">
        <f>SUM(C8:C12)</f>
        <v>2219619.31</v>
      </c>
      <c r="D13" s="244">
        <f>SUM(D8:D12)</f>
        <v>2219619.31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326</v>
      </c>
      <c r="B16" s="309"/>
      <c r="C16" s="308"/>
      <c r="D16" s="308"/>
      <c r="E16" s="308"/>
      <c r="F16" s="190" t="s">
        <v>325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 x14ac:dyDescent="0.2">
      <c r="A19" s="223" t="s">
        <v>798</v>
      </c>
      <c r="B19" s="285" t="s">
        <v>799</v>
      </c>
      <c r="C19" s="222">
        <v>-289950.11</v>
      </c>
      <c r="D19" s="222">
        <v>-289950.11</v>
      </c>
      <c r="E19" s="222">
        <v>0</v>
      </c>
      <c r="F19" s="303"/>
    </row>
    <row r="20" spans="1:6" ht="11.25" customHeight="1" x14ac:dyDescent="0.2">
      <c r="A20" s="223" t="s">
        <v>800</v>
      </c>
      <c r="B20" s="285" t="s">
        <v>801</v>
      </c>
      <c r="C20" s="222">
        <v>-238056.57</v>
      </c>
      <c r="D20" s="222">
        <v>-238056.57</v>
      </c>
      <c r="E20" s="222">
        <v>0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324</v>
      </c>
      <c r="C22" s="244">
        <f>SUM(C19:C21)</f>
        <v>-528006.67999999993</v>
      </c>
      <c r="D22" s="244">
        <f>SUM(D19:D21)</f>
        <v>-528006.67999999993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323</v>
      </c>
      <c r="B25" s="306"/>
      <c r="C25" s="305"/>
      <c r="D25" s="305"/>
      <c r="E25" s="294"/>
      <c r="F25" s="270" t="s">
        <v>322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 x14ac:dyDescent="0.2">
      <c r="A28" s="285">
        <v>127106311</v>
      </c>
      <c r="B28" s="285" t="s">
        <v>802</v>
      </c>
      <c r="C28" s="222">
        <v>1379742.26</v>
      </c>
      <c r="D28" s="304">
        <v>1379742.26</v>
      </c>
      <c r="E28" s="304">
        <v>0</v>
      </c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321</v>
      </c>
      <c r="C34" s="301">
        <f>SUM(C28:C33)</f>
        <v>1379742.26</v>
      </c>
      <c r="D34" s="301">
        <f>SUM(D28:D33)</f>
        <v>1379742.26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B11" sqref="B11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142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59" t="s">
        <v>167</v>
      </c>
      <c r="B6" s="104"/>
      <c r="C6" s="104"/>
      <c r="D6" s="104"/>
      <c r="E6" s="104"/>
      <c r="F6" s="96"/>
    </row>
    <row r="7" spans="1:6" ht="14.1" customHeight="1" x14ac:dyDescent="0.2">
      <c r="A7" s="159" t="s">
        <v>168</v>
      </c>
      <c r="B7" s="105"/>
      <c r="C7" s="105"/>
      <c r="D7" s="105"/>
      <c r="E7" s="105"/>
      <c r="F7" s="106"/>
    </row>
    <row r="8" spans="1:6" ht="14.1" customHeight="1" x14ac:dyDescent="0.2">
      <c r="A8" s="15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F22" sqref="F22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675</v>
      </c>
      <c r="B6" s="18" t="s">
        <v>675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71" zoomScaleNormal="100" zoomScaleSheetLayoutView="90" workbookViewId="0">
      <selection activeCell="A94" sqref="A94:J9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138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 t="s">
        <v>518</v>
      </c>
      <c r="B8" s="223" t="s">
        <v>519</v>
      </c>
      <c r="C8" s="222">
        <v>3099323.76</v>
      </c>
      <c r="D8" s="247"/>
      <c r="E8" s="222"/>
    </row>
    <row r="9" spans="1:6" ht="11.25" customHeight="1" x14ac:dyDescent="0.2">
      <c r="A9" s="223" t="s">
        <v>520</v>
      </c>
      <c r="B9" s="223" t="s">
        <v>521</v>
      </c>
      <c r="C9" s="222">
        <v>2813956.32</v>
      </c>
      <c r="D9" s="247"/>
      <c r="E9" s="222"/>
    </row>
    <row r="10" spans="1:6" ht="11.25" customHeight="1" x14ac:dyDescent="0.2">
      <c r="A10" s="223" t="s">
        <v>522</v>
      </c>
      <c r="B10" s="223" t="s">
        <v>523</v>
      </c>
      <c r="C10" s="222">
        <v>3947528.84</v>
      </c>
      <c r="D10" s="247"/>
      <c r="E10" s="222"/>
    </row>
    <row r="11" spans="1:6" ht="11.25" customHeight="1" x14ac:dyDescent="0.2">
      <c r="A11" s="223" t="s">
        <v>524</v>
      </c>
      <c r="B11" s="223" t="s">
        <v>525</v>
      </c>
      <c r="C11" s="222">
        <v>4267153</v>
      </c>
      <c r="D11" s="247"/>
      <c r="E11" s="222"/>
    </row>
    <row r="12" spans="1:6" ht="11.25" customHeight="1" x14ac:dyDescent="0.2">
      <c r="A12" s="223" t="s">
        <v>526</v>
      </c>
      <c r="B12" s="223" t="s">
        <v>527</v>
      </c>
      <c r="C12" s="222">
        <v>768144.25</v>
      </c>
      <c r="D12" s="247"/>
      <c r="E12" s="222"/>
    </row>
    <row r="13" spans="1:6" ht="11.25" customHeight="1" x14ac:dyDescent="0.2">
      <c r="A13" s="223" t="s">
        <v>528</v>
      </c>
      <c r="B13" s="223" t="s">
        <v>529</v>
      </c>
      <c r="C13" s="222">
        <v>2233963.9300000002</v>
      </c>
      <c r="D13" s="247"/>
      <c r="E13" s="222"/>
    </row>
    <row r="14" spans="1:6" ht="11.25" customHeight="1" x14ac:dyDescent="0.2">
      <c r="A14" s="223" t="s">
        <v>530</v>
      </c>
      <c r="B14" s="223" t="s">
        <v>531</v>
      </c>
      <c r="C14" s="222">
        <v>60770129.100000001</v>
      </c>
      <c r="D14" s="247"/>
      <c r="E14" s="222"/>
    </row>
    <row r="15" spans="1:6" ht="11.25" customHeight="1" x14ac:dyDescent="0.2">
      <c r="A15" s="223" t="s">
        <v>532</v>
      </c>
      <c r="B15" s="223" t="s">
        <v>533</v>
      </c>
      <c r="C15" s="222">
        <v>1784081.56</v>
      </c>
      <c r="D15" s="247"/>
      <c r="E15" s="222"/>
    </row>
    <row r="16" spans="1:6" ht="11.25" customHeight="1" x14ac:dyDescent="0.2">
      <c r="A16" s="223" t="s">
        <v>534</v>
      </c>
      <c r="B16" s="223" t="s">
        <v>535</v>
      </c>
      <c r="C16" s="222">
        <v>3465720.3</v>
      </c>
      <c r="D16" s="247"/>
      <c r="E16" s="222"/>
    </row>
    <row r="17" spans="1:5" ht="11.25" customHeight="1" x14ac:dyDescent="0.2">
      <c r="A17" s="223" t="s">
        <v>536</v>
      </c>
      <c r="B17" s="223" t="s">
        <v>537</v>
      </c>
      <c r="C17" s="222">
        <v>12521926.369999999</v>
      </c>
      <c r="D17" s="247"/>
      <c r="E17" s="222"/>
    </row>
    <row r="18" spans="1:5" x14ac:dyDescent="0.2">
      <c r="A18" s="223" t="s">
        <v>538</v>
      </c>
      <c r="B18" s="223" t="s">
        <v>539</v>
      </c>
      <c r="C18" s="222">
        <v>4399181.8499999996</v>
      </c>
      <c r="D18" s="247"/>
      <c r="E18" s="222"/>
    </row>
    <row r="19" spans="1:5" x14ac:dyDescent="0.2">
      <c r="A19" s="223" t="s">
        <v>540</v>
      </c>
      <c r="B19" s="223" t="s">
        <v>541</v>
      </c>
      <c r="C19" s="222">
        <v>984237.26</v>
      </c>
      <c r="D19" s="247"/>
      <c r="E19" s="222"/>
    </row>
    <row r="20" spans="1:5" x14ac:dyDescent="0.2">
      <c r="A20" s="223" t="s">
        <v>542</v>
      </c>
      <c r="B20" s="223" t="s">
        <v>543</v>
      </c>
      <c r="C20" s="222">
        <v>23952891.100000001</v>
      </c>
      <c r="D20" s="247"/>
      <c r="E20" s="222"/>
    </row>
    <row r="21" spans="1:5" x14ac:dyDescent="0.2">
      <c r="A21" s="223" t="s">
        <v>544</v>
      </c>
      <c r="B21" s="223" t="s">
        <v>545</v>
      </c>
      <c r="C21" s="222">
        <v>29011781.219999999</v>
      </c>
      <c r="D21" s="247"/>
      <c r="E21" s="222"/>
    </row>
    <row r="22" spans="1:5" x14ac:dyDescent="0.2">
      <c r="A22" s="223" t="s">
        <v>546</v>
      </c>
      <c r="B22" s="223" t="s">
        <v>547</v>
      </c>
      <c r="C22" s="222">
        <v>3596868.23</v>
      </c>
      <c r="D22" s="247"/>
      <c r="E22" s="222"/>
    </row>
    <row r="23" spans="1:5" x14ac:dyDescent="0.2">
      <c r="A23" s="223" t="s">
        <v>548</v>
      </c>
      <c r="B23" s="223" t="s">
        <v>549</v>
      </c>
      <c r="C23" s="222">
        <v>42217140.93</v>
      </c>
      <c r="D23" s="247"/>
      <c r="E23" s="222"/>
    </row>
    <row r="24" spans="1:5" x14ac:dyDescent="0.2">
      <c r="A24" s="223" t="s">
        <v>550</v>
      </c>
      <c r="B24" s="223" t="s">
        <v>551</v>
      </c>
      <c r="C24" s="222">
        <v>20300961.77</v>
      </c>
      <c r="D24" s="247"/>
      <c r="E24" s="222"/>
    </row>
    <row r="25" spans="1:5" x14ac:dyDescent="0.2">
      <c r="A25" s="223" t="s">
        <v>552</v>
      </c>
      <c r="B25" s="223" t="s">
        <v>553</v>
      </c>
      <c r="C25" s="222">
        <v>6035611.25</v>
      </c>
      <c r="D25" s="247"/>
      <c r="E25" s="222"/>
    </row>
    <row r="26" spans="1:5" x14ac:dyDescent="0.2">
      <c r="A26" s="223" t="s">
        <v>554</v>
      </c>
      <c r="B26" s="223" t="s">
        <v>555</v>
      </c>
      <c r="C26" s="222">
        <v>5534383.5499999998</v>
      </c>
      <c r="D26" s="247"/>
      <c r="E26" s="222"/>
    </row>
    <row r="27" spans="1:5" x14ac:dyDescent="0.2">
      <c r="A27" s="223" t="s">
        <v>556</v>
      </c>
      <c r="B27" s="223" t="s">
        <v>557</v>
      </c>
      <c r="C27" s="222">
        <v>5681760.4100000001</v>
      </c>
      <c r="D27" s="247"/>
      <c r="E27" s="222"/>
    </row>
    <row r="28" spans="1:5" x14ac:dyDescent="0.2">
      <c r="A28" s="223" t="s">
        <v>558</v>
      </c>
      <c r="B28" s="223" t="s">
        <v>559</v>
      </c>
      <c r="C28" s="222">
        <v>35522879.439999998</v>
      </c>
      <c r="D28" s="247"/>
      <c r="E28" s="222"/>
    </row>
    <row r="29" spans="1:5" x14ac:dyDescent="0.2">
      <c r="A29" s="223" t="s">
        <v>560</v>
      </c>
      <c r="B29" s="223" t="s">
        <v>561</v>
      </c>
      <c r="C29" s="222">
        <v>12361713.470000001</v>
      </c>
      <c r="D29" s="247"/>
      <c r="E29" s="222"/>
    </row>
    <row r="30" spans="1:5" x14ac:dyDescent="0.2">
      <c r="A30" s="223" t="s">
        <v>562</v>
      </c>
      <c r="B30" s="223" t="s">
        <v>563</v>
      </c>
      <c r="C30" s="222">
        <v>6338.38</v>
      </c>
      <c r="D30" s="247"/>
      <c r="E30" s="222"/>
    </row>
    <row r="31" spans="1:5" x14ac:dyDescent="0.2">
      <c r="A31" s="223" t="s">
        <v>564</v>
      </c>
      <c r="B31" s="223" t="s">
        <v>565</v>
      </c>
      <c r="C31" s="222">
        <v>3513657.3</v>
      </c>
      <c r="D31" s="247"/>
      <c r="E31" s="222"/>
    </row>
    <row r="32" spans="1:5" x14ac:dyDescent="0.2">
      <c r="A32" s="223" t="s">
        <v>566</v>
      </c>
      <c r="B32" s="223" t="s">
        <v>567</v>
      </c>
      <c r="C32" s="222">
        <v>1506276.69</v>
      </c>
      <c r="D32" s="247"/>
      <c r="E32" s="222"/>
    </row>
    <row r="33" spans="1:6" x14ac:dyDescent="0.2">
      <c r="A33" s="223" t="s">
        <v>568</v>
      </c>
      <c r="B33" s="223" t="s">
        <v>569</v>
      </c>
      <c r="C33" s="222">
        <v>12548776.050000001</v>
      </c>
      <c r="D33" s="247"/>
      <c r="E33" s="222"/>
    </row>
    <row r="34" spans="1:6" x14ac:dyDescent="0.2">
      <c r="A34" s="223" t="s">
        <v>570</v>
      </c>
      <c r="B34" s="223" t="s">
        <v>571</v>
      </c>
      <c r="C34" s="222">
        <v>5144.62</v>
      </c>
      <c r="D34" s="247"/>
      <c r="E34" s="222"/>
    </row>
    <row r="35" spans="1:6" x14ac:dyDescent="0.2">
      <c r="A35" s="223" t="s">
        <v>572</v>
      </c>
      <c r="B35" s="223" t="s">
        <v>573</v>
      </c>
      <c r="C35" s="222">
        <v>12520804.439999999</v>
      </c>
      <c r="D35" s="247"/>
      <c r="E35" s="222"/>
    </row>
    <row r="36" spans="1:6" x14ac:dyDescent="0.2">
      <c r="A36" s="223" t="s">
        <v>574</v>
      </c>
      <c r="B36" s="223" t="s">
        <v>575</v>
      </c>
      <c r="C36" s="222">
        <v>6531723.7300000004</v>
      </c>
      <c r="D36" s="247"/>
      <c r="E36" s="222"/>
    </row>
    <row r="37" spans="1:6" x14ac:dyDescent="0.2">
      <c r="A37" s="223" t="s">
        <v>576</v>
      </c>
      <c r="B37" s="223" t="s">
        <v>576</v>
      </c>
      <c r="C37" s="222"/>
      <c r="D37" s="247"/>
      <c r="E37" s="222"/>
    </row>
    <row r="38" spans="1:6" x14ac:dyDescent="0.2">
      <c r="A38" s="223"/>
      <c r="B38" s="223"/>
      <c r="C38" s="222"/>
      <c r="D38" s="247"/>
      <c r="E38" s="222"/>
    </row>
    <row r="39" spans="1:6" x14ac:dyDescent="0.2">
      <c r="A39" s="248"/>
      <c r="B39" s="248"/>
      <c r="C39" s="246"/>
      <c r="D39" s="247"/>
      <c r="E39" s="246"/>
    </row>
    <row r="40" spans="1:6" x14ac:dyDescent="0.2">
      <c r="A40" s="245"/>
      <c r="B40" s="245" t="s">
        <v>250</v>
      </c>
      <c r="C40" s="232">
        <f>SUM(C8:C39)</f>
        <v>321904059.12000012</v>
      </c>
      <c r="D40" s="244"/>
      <c r="E40" s="232"/>
    </row>
    <row r="41" spans="1:6" x14ac:dyDescent="0.2">
      <c r="A41" s="243"/>
      <c r="B41" s="243"/>
      <c r="C41" s="242"/>
      <c r="D41" s="243"/>
      <c r="E41" s="242"/>
    </row>
    <row r="42" spans="1:6" x14ac:dyDescent="0.2">
      <c r="A42" s="243"/>
      <c r="B42" s="243"/>
      <c r="C42" s="242"/>
      <c r="D42" s="243"/>
      <c r="E42" s="242"/>
    </row>
    <row r="43" spans="1:6" ht="11.25" customHeight="1" x14ac:dyDescent="0.2">
      <c r="A43" s="217" t="s">
        <v>249</v>
      </c>
      <c r="B43" s="230"/>
      <c r="C43" s="229"/>
      <c r="D43" s="190" t="s">
        <v>244</v>
      </c>
    </row>
    <row r="44" spans="1:6" x14ac:dyDescent="0.2">
      <c r="A44" s="89"/>
      <c r="B44" s="89"/>
      <c r="C44" s="7"/>
      <c r="D44" s="241"/>
      <c r="E44" s="4"/>
      <c r="F44" s="89"/>
    </row>
    <row r="45" spans="1:6" ht="15" customHeight="1" x14ac:dyDescent="0.2">
      <c r="A45" s="228" t="s">
        <v>45</v>
      </c>
      <c r="B45" s="227" t="s">
        <v>46</v>
      </c>
      <c r="C45" s="225" t="s">
        <v>243</v>
      </c>
      <c r="D45" s="226" t="s">
        <v>242</v>
      </c>
      <c r="E45" s="240"/>
    </row>
    <row r="46" spans="1:6" ht="11.25" customHeight="1" x14ac:dyDescent="0.2">
      <c r="A46" s="238" t="s">
        <v>577</v>
      </c>
      <c r="B46" s="237" t="s">
        <v>578</v>
      </c>
      <c r="C46" s="236">
        <v>43859.94</v>
      </c>
      <c r="D46" s="222"/>
      <c r="E46" s="10"/>
    </row>
    <row r="47" spans="1:6" ht="11.25" customHeight="1" x14ac:dyDescent="0.2">
      <c r="A47" s="238" t="s">
        <v>579</v>
      </c>
      <c r="B47" s="237" t="s">
        <v>580</v>
      </c>
      <c r="C47" s="236">
        <v>457955.65</v>
      </c>
      <c r="D47" s="222"/>
      <c r="E47" s="10"/>
    </row>
    <row r="48" spans="1:6" ht="11.25" customHeight="1" x14ac:dyDescent="0.2">
      <c r="A48" s="238" t="s">
        <v>581</v>
      </c>
      <c r="B48" s="237" t="s">
        <v>582</v>
      </c>
      <c r="C48" s="236">
        <v>452189.35</v>
      </c>
      <c r="D48" s="222"/>
      <c r="E48" s="10"/>
    </row>
    <row r="49" spans="1:5" ht="11.25" customHeight="1" x14ac:dyDescent="0.2">
      <c r="A49" s="238" t="s">
        <v>583</v>
      </c>
      <c r="B49" s="237" t="s">
        <v>584</v>
      </c>
      <c r="C49" s="236">
        <v>551409.14</v>
      </c>
      <c r="D49" s="222"/>
      <c r="E49" s="10"/>
    </row>
    <row r="50" spans="1:5" ht="11.25" customHeight="1" x14ac:dyDescent="0.2">
      <c r="A50" s="238" t="s">
        <v>585</v>
      </c>
      <c r="B50" s="237" t="s">
        <v>586</v>
      </c>
      <c r="C50" s="236">
        <v>656051.87</v>
      </c>
      <c r="D50" s="222"/>
      <c r="E50" s="10"/>
    </row>
    <row r="51" spans="1:5" ht="11.25" customHeight="1" x14ac:dyDescent="0.2">
      <c r="A51" s="238" t="s">
        <v>587</v>
      </c>
      <c r="B51" s="237" t="s">
        <v>588</v>
      </c>
      <c r="C51" s="236">
        <v>226231.82</v>
      </c>
      <c r="D51" s="222"/>
      <c r="E51" s="10"/>
    </row>
    <row r="52" spans="1:5" ht="11.25" customHeight="1" x14ac:dyDescent="0.2">
      <c r="A52" s="238" t="s">
        <v>589</v>
      </c>
      <c r="B52" s="237" t="s">
        <v>590</v>
      </c>
      <c r="C52" s="236">
        <v>377191.62</v>
      </c>
      <c r="D52" s="222"/>
      <c r="E52" s="10"/>
    </row>
    <row r="53" spans="1:5" ht="11.25" customHeight="1" x14ac:dyDescent="0.2">
      <c r="A53" s="238" t="s">
        <v>591</v>
      </c>
      <c r="B53" s="237" t="s">
        <v>592</v>
      </c>
      <c r="C53" s="236">
        <v>7152.73</v>
      </c>
      <c r="D53" s="222"/>
      <c r="E53" s="10"/>
    </row>
    <row r="54" spans="1:5" ht="11.25" customHeight="1" x14ac:dyDescent="0.2">
      <c r="A54" s="238" t="s">
        <v>593</v>
      </c>
      <c r="B54" s="237" t="s">
        <v>594</v>
      </c>
      <c r="C54" s="236">
        <v>331700.07</v>
      </c>
      <c r="D54" s="222"/>
      <c r="E54" s="10"/>
    </row>
    <row r="55" spans="1:5" ht="11.25" customHeight="1" x14ac:dyDescent="0.2">
      <c r="A55" s="238" t="s">
        <v>595</v>
      </c>
      <c r="B55" s="237" t="s">
        <v>596</v>
      </c>
      <c r="C55" s="236">
        <v>29048.15</v>
      </c>
      <c r="D55" s="222"/>
      <c r="E55" s="10"/>
    </row>
    <row r="56" spans="1:5" ht="11.25" customHeight="1" x14ac:dyDescent="0.2">
      <c r="A56" s="238" t="s">
        <v>597</v>
      </c>
      <c r="B56" s="237" t="s">
        <v>598</v>
      </c>
      <c r="C56" s="236">
        <v>795570.45</v>
      </c>
      <c r="D56" s="222"/>
      <c r="E56" s="10"/>
    </row>
    <row r="57" spans="1:5" ht="11.25" customHeight="1" x14ac:dyDescent="0.2">
      <c r="A57" s="238" t="s">
        <v>599</v>
      </c>
      <c r="B57" s="237" t="s">
        <v>600</v>
      </c>
      <c r="C57" s="236">
        <v>89246.09</v>
      </c>
      <c r="D57" s="222"/>
      <c r="E57" s="10"/>
    </row>
    <row r="58" spans="1:5" ht="11.25" customHeight="1" x14ac:dyDescent="0.2">
      <c r="A58" s="238" t="s">
        <v>601</v>
      </c>
      <c r="B58" s="237" t="s">
        <v>602</v>
      </c>
      <c r="C58" s="236">
        <v>450546.95</v>
      </c>
      <c r="D58" s="222"/>
      <c r="E58" s="10"/>
    </row>
    <row r="59" spans="1:5" ht="11.25" customHeight="1" x14ac:dyDescent="0.2">
      <c r="A59" s="238" t="s">
        <v>603</v>
      </c>
      <c r="B59" s="237" t="s">
        <v>604</v>
      </c>
      <c r="C59" s="236">
        <v>-567045.75</v>
      </c>
      <c r="D59" s="222"/>
      <c r="E59" s="10"/>
    </row>
    <row r="60" spans="1:5" ht="11.25" customHeight="1" x14ac:dyDescent="0.2">
      <c r="A60" s="238" t="s">
        <v>605</v>
      </c>
      <c r="B60" s="237" t="s">
        <v>606</v>
      </c>
      <c r="C60" s="236">
        <v>1384.71</v>
      </c>
      <c r="D60" s="222"/>
      <c r="E60" s="10"/>
    </row>
    <row r="61" spans="1:5" ht="11.25" customHeight="1" x14ac:dyDescent="0.2">
      <c r="A61" s="238" t="s">
        <v>607</v>
      </c>
      <c r="B61" s="237" t="s">
        <v>608</v>
      </c>
      <c r="C61" s="236">
        <v>127635.79</v>
      </c>
      <c r="D61" s="222"/>
      <c r="E61" s="10"/>
    </row>
    <row r="62" spans="1:5" ht="11.25" customHeight="1" x14ac:dyDescent="0.2">
      <c r="A62" s="238" t="s">
        <v>609</v>
      </c>
      <c r="B62" s="237" t="s">
        <v>610</v>
      </c>
      <c r="C62" s="236">
        <v>38691.08</v>
      </c>
      <c r="D62" s="222"/>
      <c r="E62" s="10"/>
    </row>
    <row r="63" spans="1:5" ht="11.25" customHeight="1" x14ac:dyDescent="0.2">
      <c r="A63" s="238" t="s">
        <v>611</v>
      </c>
      <c r="B63" s="237" t="s">
        <v>612</v>
      </c>
      <c r="C63" s="236">
        <v>245132.01</v>
      </c>
      <c r="D63" s="222"/>
      <c r="E63" s="10"/>
    </row>
    <row r="64" spans="1:5" ht="11.25" customHeight="1" x14ac:dyDescent="0.2">
      <c r="A64" s="238" t="s">
        <v>613</v>
      </c>
      <c r="B64" s="237" t="s">
        <v>614</v>
      </c>
      <c r="C64" s="236">
        <v>74651.960000000006</v>
      </c>
      <c r="D64" s="222"/>
      <c r="E64" s="10"/>
    </row>
    <row r="65" spans="1:5" ht="11.25" customHeight="1" x14ac:dyDescent="0.2">
      <c r="A65" s="238" t="s">
        <v>615</v>
      </c>
      <c r="B65" s="237" t="s">
        <v>616</v>
      </c>
      <c r="C65" s="236">
        <v>378969.71</v>
      </c>
      <c r="D65" s="222"/>
      <c r="E65" s="10"/>
    </row>
    <row r="66" spans="1:5" ht="11.25" customHeight="1" x14ac:dyDescent="0.2">
      <c r="A66" s="238" t="s">
        <v>617</v>
      </c>
      <c r="B66" s="237" t="s">
        <v>618</v>
      </c>
      <c r="C66" s="236">
        <v>574537.31000000006</v>
      </c>
      <c r="D66" s="222"/>
      <c r="E66" s="10"/>
    </row>
    <row r="67" spans="1:5" ht="11.25" customHeight="1" x14ac:dyDescent="0.2">
      <c r="A67" s="238" t="s">
        <v>619</v>
      </c>
      <c r="B67" s="237" t="s">
        <v>620</v>
      </c>
      <c r="C67" s="236">
        <v>138517.20000000001</v>
      </c>
      <c r="D67" s="222"/>
      <c r="E67" s="10"/>
    </row>
    <row r="68" spans="1:5" ht="11.25" customHeight="1" x14ac:dyDescent="0.2">
      <c r="A68" s="238" t="s">
        <v>621</v>
      </c>
      <c r="B68" s="237" t="s">
        <v>622</v>
      </c>
      <c r="C68" s="236">
        <v>268865.78000000003</v>
      </c>
      <c r="D68" s="222"/>
      <c r="E68" s="10"/>
    </row>
    <row r="69" spans="1:5" ht="11.25" customHeight="1" x14ac:dyDescent="0.2">
      <c r="A69" s="238" t="s">
        <v>623</v>
      </c>
      <c r="B69" s="237" t="s">
        <v>624</v>
      </c>
      <c r="C69" s="236">
        <v>2439633.83</v>
      </c>
      <c r="D69" s="222"/>
      <c r="E69" s="10"/>
    </row>
    <row r="70" spans="1:5" ht="11.25" customHeight="1" x14ac:dyDescent="0.2">
      <c r="A70" s="238" t="s">
        <v>625</v>
      </c>
      <c r="B70" s="237" t="s">
        <v>626</v>
      </c>
      <c r="C70" s="236">
        <v>1231245.93</v>
      </c>
      <c r="D70" s="222"/>
      <c r="E70" s="10"/>
    </row>
    <row r="71" spans="1:5" ht="11.25" customHeight="1" x14ac:dyDescent="0.2">
      <c r="A71" s="238" t="s">
        <v>627</v>
      </c>
      <c r="B71" s="237" t="s">
        <v>628</v>
      </c>
      <c r="C71" s="236">
        <v>-503</v>
      </c>
      <c r="D71" s="222"/>
      <c r="E71" s="10"/>
    </row>
    <row r="72" spans="1:5" ht="11.25" customHeight="1" x14ac:dyDescent="0.2">
      <c r="A72" s="238" t="s">
        <v>629</v>
      </c>
      <c r="B72" s="237" t="s">
        <v>630</v>
      </c>
      <c r="C72" s="236">
        <v>5744127.3700000001</v>
      </c>
      <c r="D72" s="222"/>
      <c r="E72" s="10"/>
    </row>
    <row r="73" spans="1:5" ht="11.25" customHeight="1" x14ac:dyDescent="0.2">
      <c r="A73" s="238" t="s">
        <v>631</v>
      </c>
      <c r="B73" s="237" t="s">
        <v>632</v>
      </c>
      <c r="C73" s="236">
        <v>1873617.09</v>
      </c>
      <c r="D73" s="222"/>
      <c r="E73" s="10"/>
    </row>
    <row r="74" spans="1:5" ht="11.25" customHeight="1" x14ac:dyDescent="0.2">
      <c r="A74" s="238" t="s">
        <v>633</v>
      </c>
      <c r="B74" s="237" t="s">
        <v>634</v>
      </c>
      <c r="C74" s="236">
        <v>3015722.8</v>
      </c>
      <c r="D74" s="222"/>
      <c r="E74" s="10"/>
    </row>
    <row r="75" spans="1:5" ht="11.25" customHeight="1" x14ac:dyDescent="0.2">
      <c r="A75" s="238" t="s">
        <v>635</v>
      </c>
      <c r="B75" s="237" t="s">
        <v>636</v>
      </c>
      <c r="C75" s="236">
        <v>9600018.6199999992</v>
      </c>
      <c r="D75" s="222"/>
      <c r="E75" s="10"/>
    </row>
    <row r="76" spans="1:5" ht="11.25" customHeight="1" x14ac:dyDescent="0.2">
      <c r="A76" s="238" t="s">
        <v>637</v>
      </c>
      <c r="B76" s="237" t="s">
        <v>638</v>
      </c>
      <c r="C76" s="236">
        <v>1430304.4</v>
      </c>
      <c r="D76" s="222"/>
      <c r="E76" s="10"/>
    </row>
    <row r="77" spans="1:5" ht="11.25" customHeight="1" x14ac:dyDescent="0.2">
      <c r="A77" s="238" t="s">
        <v>639</v>
      </c>
      <c r="B77" s="237" t="s">
        <v>640</v>
      </c>
      <c r="C77" s="236">
        <v>-4435276.68</v>
      </c>
      <c r="D77" s="222"/>
      <c r="E77" s="10"/>
    </row>
    <row r="78" spans="1:5" ht="11.25" customHeight="1" x14ac:dyDescent="0.2">
      <c r="A78" s="238" t="s">
        <v>641</v>
      </c>
      <c r="B78" s="237" t="s">
        <v>642</v>
      </c>
      <c r="C78" s="236">
        <v>-7291640.4100000001</v>
      </c>
      <c r="D78" s="222"/>
      <c r="E78" s="10"/>
    </row>
    <row r="79" spans="1:5" ht="11.25" customHeight="1" x14ac:dyDescent="0.2">
      <c r="A79" s="238" t="s">
        <v>643</v>
      </c>
      <c r="B79" s="237" t="s">
        <v>644</v>
      </c>
      <c r="C79" s="236">
        <v>4200539.88</v>
      </c>
      <c r="D79" s="222"/>
      <c r="E79" s="10"/>
    </row>
    <row r="80" spans="1:5" ht="11.25" customHeight="1" x14ac:dyDescent="0.2">
      <c r="A80" s="238" t="s">
        <v>645</v>
      </c>
      <c r="B80" s="237" t="s">
        <v>646</v>
      </c>
      <c r="C80" s="236">
        <v>381803.51</v>
      </c>
      <c r="D80" s="222"/>
      <c r="E80" s="10"/>
    </row>
    <row r="81" spans="1:5" ht="11.25" customHeight="1" x14ac:dyDescent="0.2">
      <c r="A81" s="238" t="s">
        <v>647</v>
      </c>
      <c r="B81" s="237" t="s">
        <v>648</v>
      </c>
      <c r="C81" s="236">
        <v>18.760000000000002</v>
      </c>
      <c r="D81" s="222"/>
      <c r="E81" s="10"/>
    </row>
    <row r="82" spans="1:5" ht="11.25" customHeight="1" x14ac:dyDescent="0.2">
      <c r="A82" s="238" t="s">
        <v>649</v>
      </c>
      <c r="B82" s="237" t="s">
        <v>650</v>
      </c>
      <c r="C82" s="236">
        <v>9720646.4299999997</v>
      </c>
      <c r="D82" s="222"/>
      <c r="E82" s="10"/>
    </row>
    <row r="83" spans="1:5" ht="11.25" customHeight="1" x14ac:dyDescent="0.2">
      <c r="A83" s="238" t="s">
        <v>651</v>
      </c>
      <c r="B83" s="237" t="s">
        <v>652</v>
      </c>
      <c r="C83" s="236">
        <v>-746196.18</v>
      </c>
      <c r="D83" s="222"/>
      <c r="E83" s="10"/>
    </row>
    <row r="84" spans="1:5" ht="11.25" customHeight="1" x14ac:dyDescent="0.2">
      <c r="A84" s="238" t="s">
        <v>653</v>
      </c>
      <c r="B84" s="237" t="s">
        <v>654</v>
      </c>
      <c r="C84" s="236">
        <v>260277.06</v>
      </c>
      <c r="D84" s="222"/>
      <c r="E84" s="10"/>
    </row>
    <row r="85" spans="1:5" ht="11.25" customHeight="1" x14ac:dyDescent="0.2">
      <c r="A85" s="238" t="s">
        <v>655</v>
      </c>
      <c r="B85" s="237" t="s">
        <v>656</v>
      </c>
      <c r="C85" s="236">
        <v>56030.34</v>
      </c>
      <c r="D85" s="222"/>
      <c r="E85" s="10"/>
    </row>
    <row r="86" spans="1:5" ht="11.25" customHeight="1" x14ac:dyDescent="0.2">
      <c r="A86" s="238" t="s">
        <v>657</v>
      </c>
      <c r="B86" s="237" t="s">
        <v>658</v>
      </c>
      <c r="C86" s="236">
        <v>23788.23</v>
      </c>
      <c r="D86" s="222"/>
      <c r="E86" s="10"/>
    </row>
    <row r="87" spans="1:5" ht="11.25" customHeight="1" x14ac:dyDescent="0.2">
      <c r="A87" s="238" t="s">
        <v>659</v>
      </c>
      <c r="B87" s="237" t="s">
        <v>660</v>
      </c>
      <c r="C87" s="236">
        <v>2538384.41</v>
      </c>
      <c r="D87" s="222"/>
      <c r="E87" s="10"/>
    </row>
    <row r="88" spans="1:5" ht="11.25" customHeight="1" x14ac:dyDescent="0.2">
      <c r="A88" s="238" t="s">
        <v>661</v>
      </c>
      <c r="B88" s="237" t="s">
        <v>662</v>
      </c>
      <c r="C88" s="236">
        <v>52512.65</v>
      </c>
      <c r="D88" s="222"/>
      <c r="E88" s="10"/>
    </row>
    <row r="89" spans="1:5" ht="11.25" customHeight="1" x14ac:dyDescent="0.2">
      <c r="A89" s="238" t="s">
        <v>663</v>
      </c>
      <c r="B89" s="237" t="s">
        <v>664</v>
      </c>
      <c r="C89" s="236">
        <v>355733.11</v>
      </c>
      <c r="D89" s="222"/>
      <c r="E89" s="10"/>
    </row>
    <row r="90" spans="1:5" ht="11.25" customHeight="1" x14ac:dyDescent="0.2">
      <c r="A90" s="238" t="s">
        <v>665</v>
      </c>
      <c r="B90" s="237" t="s">
        <v>666</v>
      </c>
      <c r="C90" s="236">
        <v>400008.77</v>
      </c>
      <c r="D90" s="222"/>
      <c r="E90" s="10"/>
    </row>
    <row r="91" spans="1:5" ht="11.25" customHeight="1" x14ac:dyDescent="0.2">
      <c r="A91" s="238" t="s">
        <v>667</v>
      </c>
      <c r="B91" s="237" t="s">
        <v>668</v>
      </c>
      <c r="C91" s="236">
        <v>1.1399999999999999</v>
      </c>
      <c r="D91" s="222"/>
      <c r="E91" s="10"/>
    </row>
    <row r="92" spans="1:5" ht="11.25" customHeight="1" x14ac:dyDescent="0.2">
      <c r="A92" s="238" t="s">
        <v>669</v>
      </c>
      <c r="B92" s="237" t="s">
        <v>670</v>
      </c>
      <c r="C92" s="236">
        <v>-5969847.3300000001</v>
      </c>
      <c r="D92" s="222"/>
      <c r="E92" s="10"/>
    </row>
    <row r="93" spans="1:5" ht="11.25" customHeight="1" x14ac:dyDescent="0.2">
      <c r="A93" s="238" t="s">
        <v>671</v>
      </c>
      <c r="B93" s="237" t="s">
        <v>672</v>
      </c>
      <c r="C93" s="236">
        <v>7.48</v>
      </c>
      <c r="D93" s="222"/>
      <c r="E93" s="10"/>
    </row>
    <row r="94" spans="1:5" ht="11.25" customHeight="1" x14ac:dyDescent="0.2">
      <c r="A94" s="238" t="s">
        <v>673</v>
      </c>
      <c r="B94" s="237" t="s">
        <v>674</v>
      </c>
      <c r="C94" s="236">
        <v>0.05</v>
      </c>
      <c r="D94" s="222"/>
      <c r="E94" s="10"/>
    </row>
    <row r="95" spans="1:5" ht="11.25" customHeight="1" x14ac:dyDescent="0.2">
      <c r="A95" s="238"/>
      <c r="B95" s="237"/>
      <c r="C95" s="236"/>
      <c r="D95" s="222"/>
      <c r="E95" s="10"/>
    </row>
    <row r="96" spans="1:5" x14ac:dyDescent="0.2">
      <c r="A96" s="235"/>
      <c r="B96" s="235" t="s">
        <v>248</v>
      </c>
      <c r="C96" s="234">
        <f>SUM(C46:C95)</f>
        <v>30630451.890000008</v>
      </c>
      <c r="D96" s="239"/>
      <c r="E96" s="11"/>
    </row>
    <row r="97" spans="1:6" x14ac:dyDescent="0.2">
      <c r="A97" s="60"/>
      <c r="B97" s="60"/>
      <c r="C97" s="231"/>
      <c r="D97" s="60"/>
      <c r="E97" s="231"/>
      <c r="F97" s="89"/>
    </row>
    <row r="98" spans="1:6" x14ac:dyDescent="0.2">
      <c r="A98" s="60"/>
      <c r="B98" s="60"/>
      <c r="C98" s="231"/>
      <c r="D98" s="60"/>
      <c r="E98" s="231"/>
      <c r="F98" s="89"/>
    </row>
    <row r="99" spans="1:6" ht="11.25" customHeight="1" x14ac:dyDescent="0.2">
      <c r="A99" s="217" t="s">
        <v>247</v>
      </c>
      <c r="B99" s="230"/>
      <c r="C99" s="229"/>
      <c r="D99" s="89"/>
      <c r="E99" s="190" t="s">
        <v>244</v>
      </c>
    </row>
    <row r="100" spans="1:6" x14ac:dyDescent="0.2">
      <c r="A100" s="89"/>
      <c r="B100" s="89"/>
      <c r="C100" s="7"/>
      <c r="D100" s="89"/>
      <c r="E100" s="7"/>
      <c r="F100" s="89"/>
    </row>
    <row r="101" spans="1:6" ht="15" customHeight="1" x14ac:dyDescent="0.2">
      <c r="A101" s="228" t="s">
        <v>45</v>
      </c>
      <c r="B101" s="227" t="s">
        <v>46</v>
      </c>
      <c r="C101" s="225" t="s">
        <v>243</v>
      </c>
      <c r="D101" s="226" t="s">
        <v>242</v>
      </c>
      <c r="E101" s="225" t="s">
        <v>241</v>
      </c>
      <c r="F101" s="224"/>
    </row>
    <row r="102" spans="1:6" x14ac:dyDescent="0.2">
      <c r="A102" s="238" t="s">
        <v>675</v>
      </c>
      <c r="B102" s="237" t="s">
        <v>675</v>
      </c>
      <c r="C102" s="236"/>
      <c r="D102" s="236"/>
      <c r="E102" s="222"/>
      <c r="F102" s="10"/>
    </row>
    <row r="103" spans="1:6" x14ac:dyDescent="0.2">
      <c r="A103" s="238"/>
      <c r="B103" s="237"/>
      <c r="C103" s="236"/>
      <c r="D103" s="236"/>
      <c r="E103" s="222"/>
      <c r="F103" s="10"/>
    </row>
    <row r="104" spans="1:6" x14ac:dyDescent="0.2">
      <c r="A104" s="238"/>
      <c r="B104" s="237"/>
      <c r="C104" s="236"/>
      <c r="D104" s="236"/>
      <c r="E104" s="222"/>
      <c r="F104" s="10"/>
    </row>
    <row r="105" spans="1:6" x14ac:dyDescent="0.2">
      <c r="A105" s="238"/>
      <c r="B105" s="237"/>
      <c r="C105" s="236"/>
      <c r="D105" s="236"/>
      <c r="E105" s="222"/>
      <c r="F105" s="10"/>
    </row>
    <row r="106" spans="1:6" x14ac:dyDescent="0.2">
      <c r="A106" s="238"/>
      <c r="B106" s="237"/>
      <c r="C106" s="236"/>
      <c r="D106" s="236"/>
      <c r="E106" s="222"/>
      <c r="F106" s="10"/>
    </row>
    <row r="107" spans="1:6" x14ac:dyDescent="0.2">
      <c r="A107" s="238"/>
      <c r="B107" s="237"/>
      <c r="C107" s="236"/>
      <c r="D107" s="236"/>
      <c r="E107" s="222"/>
      <c r="F107" s="10"/>
    </row>
    <row r="108" spans="1:6" x14ac:dyDescent="0.2">
      <c r="A108" s="238"/>
      <c r="B108" s="237"/>
      <c r="C108" s="236"/>
      <c r="D108" s="236"/>
      <c r="E108" s="222"/>
      <c r="F108" s="10"/>
    </row>
    <row r="109" spans="1:6" x14ac:dyDescent="0.2">
      <c r="A109" s="235"/>
      <c r="B109" s="235" t="s">
        <v>246</v>
      </c>
      <c r="C109" s="234">
        <f>SUM(C102:C108)</f>
        <v>0</v>
      </c>
      <c r="D109" s="233"/>
      <c r="E109" s="232"/>
      <c r="F109" s="11"/>
    </row>
    <row r="110" spans="1:6" x14ac:dyDescent="0.2">
      <c r="A110" s="60"/>
      <c r="B110" s="60"/>
      <c r="C110" s="231"/>
      <c r="D110" s="60"/>
      <c r="E110" s="231"/>
      <c r="F110" s="89"/>
    </row>
    <row r="111" spans="1:6" x14ac:dyDescent="0.2">
      <c r="A111" s="60"/>
      <c r="B111" s="60"/>
      <c r="C111" s="231"/>
      <c r="D111" s="60"/>
      <c r="E111" s="231"/>
      <c r="F111" s="89"/>
    </row>
    <row r="112" spans="1:6" ht="11.25" customHeight="1" x14ac:dyDescent="0.2">
      <c r="A112" s="217" t="s">
        <v>245</v>
      </c>
      <c r="B112" s="230"/>
      <c r="C112" s="229"/>
      <c r="D112" s="89"/>
      <c r="E112" s="190" t="s">
        <v>244</v>
      </c>
    </row>
    <row r="113" spans="1:6" x14ac:dyDescent="0.2">
      <c r="A113" s="89"/>
      <c r="B113" s="89"/>
      <c r="C113" s="7"/>
      <c r="D113" s="89"/>
      <c r="E113" s="7"/>
      <c r="F113" s="89"/>
    </row>
    <row r="114" spans="1:6" ht="15" customHeight="1" x14ac:dyDescent="0.2">
      <c r="A114" s="228" t="s">
        <v>45</v>
      </c>
      <c r="B114" s="227" t="s">
        <v>46</v>
      </c>
      <c r="C114" s="225" t="s">
        <v>243</v>
      </c>
      <c r="D114" s="226" t="s">
        <v>242</v>
      </c>
      <c r="E114" s="225" t="s">
        <v>241</v>
      </c>
      <c r="F114" s="224"/>
    </row>
    <row r="115" spans="1:6" x14ac:dyDescent="0.2">
      <c r="A115" s="223" t="s">
        <v>675</v>
      </c>
      <c r="B115" s="223" t="s">
        <v>675</v>
      </c>
      <c r="C115" s="222"/>
      <c r="D115" s="222"/>
      <c r="E115" s="222"/>
      <c r="F115" s="10"/>
    </row>
    <row r="116" spans="1:6" x14ac:dyDescent="0.2">
      <c r="A116" s="223"/>
      <c r="B116" s="223"/>
      <c r="C116" s="222"/>
      <c r="D116" s="222"/>
      <c r="E116" s="222"/>
      <c r="F116" s="10"/>
    </row>
    <row r="117" spans="1:6" x14ac:dyDescent="0.2">
      <c r="A117" s="223"/>
      <c r="B117" s="223"/>
      <c r="C117" s="222"/>
      <c r="D117" s="222"/>
      <c r="E117" s="222"/>
      <c r="F117" s="10"/>
    </row>
    <row r="118" spans="1:6" x14ac:dyDescent="0.2">
      <c r="A118" s="223"/>
      <c r="B118" s="223"/>
      <c r="C118" s="222"/>
      <c r="D118" s="222"/>
      <c r="E118" s="222"/>
      <c r="F118" s="10"/>
    </row>
    <row r="119" spans="1:6" x14ac:dyDescent="0.2">
      <c r="A119" s="223"/>
      <c r="B119" s="223"/>
      <c r="C119" s="222"/>
      <c r="D119" s="222"/>
      <c r="E119" s="222"/>
      <c r="F119" s="10"/>
    </row>
    <row r="120" spans="1:6" x14ac:dyDescent="0.2">
      <c r="A120" s="223"/>
      <c r="B120" s="223"/>
      <c r="C120" s="222"/>
      <c r="D120" s="222"/>
      <c r="E120" s="222"/>
      <c r="F120" s="10"/>
    </row>
    <row r="121" spans="1:6" x14ac:dyDescent="0.2">
      <c r="A121" s="223"/>
      <c r="B121" s="223"/>
      <c r="C121" s="222"/>
      <c r="D121" s="222"/>
      <c r="E121" s="222"/>
      <c r="F121" s="10"/>
    </row>
    <row r="122" spans="1:6" x14ac:dyDescent="0.2">
      <c r="A122" s="221"/>
      <c r="B122" s="221" t="s">
        <v>240</v>
      </c>
      <c r="C122" s="220">
        <f>SUM(C115:C121)</f>
        <v>0</v>
      </c>
      <c r="D122" s="219"/>
      <c r="E122" s="218"/>
      <c r="F122" s="11"/>
    </row>
  </sheetData>
  <dataValidations count="5">
    <dataValidation allowBlank="1" showInputMessage="1" showErrorMessage="1" prompt="Saldo final de la Información Financiera Trimestral que se presenta (trimestral: 1er, 2do, 3ro. o 4to.)." sqref="C7 C45 C101 C114"/>
    <dataValidation allowBlank="1" showInputMessage="1" showErrorMessage="1" prompt="Corresponde al número de la cuenta de acuerdo al Plan de Cuentas emitido por el CONAC (DOF 23/12/2015)." sqref="A7 A45 A101 A114"/>
    <dataValidation allowBlank="1" showInputMessage="1" showErrorMessage="1" prompt="Corresponde al nombre o descripción de la cuenta de acuerdo al Plan de Cuentas emitido por el CONAC." sqref="B7 B45 B101 B114"/>
    <dataValidation allowBlank="1" showInputMessage="1" showErrorMessage="1" prompt="Especificar el tipo de instrumento de inversión: Bondes, Petrobonos, Cetes, Mesa de dinero, etc." sqref="D7 D45 D101 D114"/>
    <dataValidation allowBlank="1" showInputMessage="1" showErrorMessage="1" prompt="En los casos en que la inversión se localice en dos o mas tipos de instrumentos, se detallará cada una de ellas y el importe invertido." sqref="E7 E101 E114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138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333</v>
      </c>
      <c r="B5" s="321"/>
      <c r="C5" s="320"/>
      <c r="D5" s="319" t="s">
        <v>330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 x14ac:dyDescent="0.2">
      <c r="A8" s="287" t="s">
        <v>675</v>
      </c>
      <c r="B8" s="287" t="s">
        <v>675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332</v>
      </c>
      <c r="C11" s="233">
        <f>SUM(C8:C10)</f>
        <v>0</v>
      </c>
      <c r="D11" s="312"/>
    </row>
    <row r="14" spans="1:4" ht="11.25" customHeight="1" x14ac:dyDescent="0.2">
      <c r="A14" s="311" t="s">
        <v>331</v>
      </c>
      <c r="B14" s="321"/>
      <c r="C14" s="320"/>
      <c r="D14" s="319" t="s">
        <v>330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 x14ac:dyDescent="0.2">
      <c r="A17" s="287" t="s">
        <v>675</v>
      </c>
      <c r="B17" s="287" t="s">
        <v>675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5" sqref="A5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142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94"/>
      <c r="C4" s="94"/>
      <c r="D4" s="95"/>
    </row>
    <row r="5" spans="1:4" ht="14.1" customHeight="1" x14ac:dyDescent="0.2">
      <c r="A5" s="139" t="s">
        <v>143</v>
      </c>
      <c r="B5" s="12"/>
      <c r="C5" s="12"/>
      <c r="D5" s="96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6" zoomScaleNormal="100" zoomScaleSheetLayoutView="100" workbookViewId="0">
      <selection activeCell="A34" sqref="A34:J34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138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 x14ac:dyDescent="0.2">
      <c r="A8" s="223" t="s">
        <v>803</v>
      </c>
      <c r="B8" s="223" t="s">
        <v>804</v>
      </c>
      <c r="C8" s="222">
        <v>56357.18</v>
      </c>
      <c r="D8" s="222">
        <v>56357.18</v>
      </c>
      <c r="E8" s="222"/>
      <c r="F8" s="222"/>
      <c r="G8" s="222"/>
      <c r="H8" s="324"/>
    </row>
    <row r="9" spans="1:8" x14ac:dyDescent="0.2">
      <c r="A9" s="223" t="s">
        <v>805</v>
      </c>
      <c r="B9" s="223" t="s">
        <v>806</v>
      </c>
      <c r="C9" s="222">
        <v>-2766108.46</v>
      </c>
      <c r="D9" s="222">
        <v>-2766108.46</v>
      </c>
      <c r="E9" s="222"/>
      <c r="F9" s="222"/>
      <c r="G9" s="222"/>
      <c r="H9" s="324"/>
    </row>
    <row r="10" spans="1:8" x14ac:dyDescent="0.2">
      <c r="A10" s="223" t="s">
        <v>807</v>
      </c>
      <c r="B10" s="223" t="s">
        <v>808</v>
      </c>
      <c r="C10" s="222">
        <v>-3998096.22</v>
      </c>
      <c r="D10" s="222">
        <v>-3998096.22</v>
      </c>
      <c r="E10" s="222"/>
      <c r="F10" s="222"/>
      <c r="G10" s="222"/>
      <c r="H10" s="324"/>
    </row>
    <row r="11" spans="1:8" x14ac:dyDescent="0.2">
      <c r="A11" s="223" t="s">
        <v>809</v>
      </c>
      <c r="B11" s="223" t="s">
        <v>810</v>
      </c>
      <c r="C11" s="222">
        <v>-3922211.71</v>
      </c>
      <c r="D11" s="222">
        <v>-3922211.71</v>
      </c>
      <c r="E11" s="222"/>
      <c r="F11" s="222"/>
      <c r="G11" s="222"/>
      <c r="H11" s="324"/>
    </row>
    <row r="12" spans="1:8" x14ac:dyDescent="0.2">
      <c r="A12" s="223" t="s">
        <v>811</v>
      </c>
      <c r="B12" s="223" t="s">
        <v>812</v>
      </c>
      <c r="C12" s="222">
        <v>-487617.41</v>
      </c>
      <c r="D12" s="222">
        <v>-487617.41</v>
      </c>
      <c r="E12" s="222"/>
      <c r="F12" s="222"/>
      <c r="G12" s="222"/>
      <c r="H12" s="324"/>
    </row>
    <row r="13" spans="1:8" x14ac:dyDescent="0.2">
      <c r="A13" s="223" t="s">
        <v>813</v>
      </c>
      <c r="B13" s="223" t="s">
        <v>814</v>
      </c>
      <c r="C13" s="222">
        <v>-248069.71</v>
      </c>
      <c r="D13" s="222">
        <v>-248069.71</v>
      </c>
      <c r="E13" s="222"/>
      <c r="F13" s="222"/>
      <c r="G13" s="222"/>
      <c r="H13" s="324"/>
    </row>
    <row r="14" spans="1:8" x14ac:dyDescent="0.2">
      <c r="A14" s="223" t="s">
        <v>815</v>
      </c>
      <c r="B14" s="223" t="s">
        <v>816</v>
      </c>
      <c r="C14" s="222">
        <v>-593.99</v>
      </c>
      <c r="D14" s="222">
        <v>-593.99</v>
      </c>
      <c r="E14" s="222"/>
      <c r="F14" s="222"/>
      <c r="G14" s="222"/>
      <c r="H14" s="324"/>
    </row>
    <row r="15" spans="1:8" x14ac:dyDescent="0.2">
      <c r="A15" s="223" t="s">
        <v>817</v>
      </c>
      <c r="B15" s="223" t="s">
        <v>818</v>
      </c>
      <c r="C15" s="222">
        <v>-10277.290000000001</v>
      </c>
      <c r="D15" s="222">
        <v>-10277.290000000001</v>
      </c>
      <c r="E15" s="222"/>
      <c r="F15" s="222"/>
      <c r="G15" s="222"/>
      <c r="H15" s="324"/>
    </row>
    <row r="16" spans="1:8" x14ac:dyDescent="0.2">
      <c r="A16" s="223" t="s">
        <v>819</v>
      </c>
      <c r="B16" s="223" t="s">
        <v>820</v>
      </c>
      <c r="C16" s="222">
        <v>-7298.1</v>
      </c>
      <c r="D16" s="222">
        <v>-7298.1</v>
      </c>
      <c r="E16" s="222"/>
      <c r="F16" s="222"/>
      <c r="G16" s="222"/>
      <c r="H16" s="324"/>
    </row>
    <row r="17" spans="1:8" x14ac:dyDescent="0.2">
      <c r="A17" s="223" t="s">
        <v>821</v>
      </c>
      <c r="B17" s="223" t="s">
        <v>822</v>
      </c>
      <c r="C17" s="222">
        <v>65721.52</v>
      </c>
      <c r="D17" s="222">
        <v>65721.52</v>
      </c>
      <c r="E17" s="222"/>
      <c r="F17" s="222"/>
      <c r="G17" s="222"/>
      <c r="H17" s="324"/>
    </row>
    <row r="18" spans="1:8" x14ac:dyDescent="0.2">
      <c r="A18" s="223" t="s">
        <v>823</v>
      </c>
      <c r="B18" s="223" t="s">
        <v>824</v>
      </c>
      <c r="C18" s="222">
        <v>-4767.2299999999996</v>
      </c>
      <c r="D18" s="222">
        <v>-4767.2299999999996</v>
      </c>
      <c r="E18" s="222"/>
      <c r="F18" s="222"/>
      <c r="G18" s="222"/>
      <c r="H18" s="324"/>
    </row>
    <row r="19" spans="1:8" x14ac:dyDescent="0.2">
      <c r="A19" s="223" t="s">
        <v>825</v>
      </c>
      <c r="B19" s="223" t="s">
        <v>826</v>
      </c>
      <c r="C19" s="222">
        <v>-1509.26</v>
      </c>
      <c r="D19" s="222">
        <v>-1509.26</v>
      </c>
      <c r="E19" s="222"/>
      <c r="F19" s="222"/>
      <c r="G19" s="222"/>
      <c r="H19" s="324"/>
    </row>
    <row r="20" spans="1:8" x14ac:dyDescent="0.2">
      <c r="A20" s="223" t="s">
        <v>827</v>
      </c>
      <c r="B20" s="223" t="s">
        <v>828</v>
      </c>
      <c r="C20" s="222">
        <v>-1436160.11</v>
      </c>
      <c r="D20" s="222">
        <v>-1436160.11</v>
      </c>
      <c r="E20" s="222"/>
      <c r="F20" s="222"/>
      <c r="G20" s="222"/>
      <c r="H20" s="324"/>
    </row>
    <row r="21" spans="1:8" x14ac:dyDescent="0.2">
      <c r="A21" s="223" t="s">
        <v>829</v>
      </c>
      <c r="B21" s="223" t="s">
        <v>830</v>
      </c>
      <c r="C21" s="222">
        <v>-399833.06</v>
      </c>
      <c r="D21" s="222">
        <v>-399833.06</v>
      </c>
      <c r="E21" s="222"/>
      <c r="F21" s="222"/>
      <c r="G21" s="222"/>
      <c r="H21" s="324"/>
    </row>
    <row r="22" spans="1:8" x14ac:dyDescent="0.2">
      <c r="A22" s="223" t="s">
        <v>831</v>
      </c>
      <c r="B22" s="223" t="s">
        <v>832</v>
      </c>
      <c r="C22" s="222">
        <v>-383755.4</v>
      </c>
      <c r="D22" s="222">
        <v>-383755.4</v>
      </c>
      <c r="E22" s="222"/>
      <c r="F22" s="222"/>
      <c r="G22" s="222"/>
      <c r="H22" s="324"/>
    </row>
    <row r="23" spans="1:8" x14ac:dyDescent="0.2">
      <c r="A23" s="223" t="s">
        <v>833</v>
      </c>
      <c r="B23" s="223" t="s">
        <v>834</v>
      </c>
      <c r="C23" s="222">
        <v>-40419.269999999997</v>
      </c>
      <c r="D23" s="222">
        <v>-40419.269999999997</v>
      </c>
      <c r="E23" s="222"/>
      <c r="F23" s="222"/>
      <c r="G23" s="222"/>
      <c r="H23" s="324"/>
    </row>
    <row r="24" spans="1:8" x14ac:dyDescent="0.2">
      <c r="A24" s="223" t="s">
        <v>835</v>
      </c>
      <c r="B24" s="223" t="s">
        <v>836</v>
      </c>
      <c r="C24" s="222">
        <v>2838.58</v>
      </c>
      <c r="D24" s="222">
        <v>2838.58</v>
      </c>
      <c r="E24" s="222"/>
      <c r="F24" s="222"/>
      <c r="G24" s="222"/>
      <c r="H24" s="324"/>
    </row>
    <row r="25" spans="1:8" x14ac:dyDescent="0.2">
      <c r="A25" s="223" t="s">
        <v>837</v>
      </c>
      <c r="B25" s="223" t="s">
        <v>838</v>
      </c>
      <c r="C25" s="222">
        <v>-250333.78</v>
      </c>
      <c r="D25" s="222">
        <v>-250333.78</v>
      </c>
      <c r="E25" s="222"/>
      <c r="F25" s="222"/>
      <c r="G25" s="222"/>
      <c r="H25" s="324"/>
    </row>
    <row r="26" spans="1:8" x14ac:dyDescent="0.2">
      <c r="A26" s="223" t="s">
        <v>839</v>
      </c>
      <c r="B26" s="223" t="s">
        <v>840</v>
      </c>
      <c r="C26" s="222">
        <v>-104346.42</v>
      </c>
      <c r="D26" s="222">
        <v>-104346.42</v>
      </c>
      <c r="E26" s="222"/>
      <c r="F26" s="222"/>
      <c r="G26" s="222"/>
      <c r="H26" s="324"/>
    </row>
    <row r="27" spans="1:8" x14ac:dyDescent="0.2">
      <c r="A27" s="223" t="s">
        <v>841</v>
      </c>
      <c r="B27" s="223" t="s">
        <v>842</v>
      </c>
      <c r="C27" s="222">
        <v>-244.9</v>
      </c>
      <c r="D27" s="222">
        <v>-244.9</v>
      </c>
      <c r="E27" s="222"/>
      <c r="F27" s="222"/>
      <c r="G27" s="222"/>
      <c r="H27" s="324"/>
    </row>
    <row r="28" spans="1:8" x14ac:dyDescent="0.2">
      <c r="A28" s="223" t="s">
        <v>843</v>
      </c>
      <c r="B28" s="223" t="s">
        <v>844</v>
      </c>
      <c r="C28" s="222">
        <v>314.63</v>
      </c>
      <c r="D28" s="222">
        <v>314.63</v>
      </c>
      <c r="E28" s="222"/>
      <c r="F28" s="222"/>
      <c r="G28" s="222"/>
      <c r="H28" s="324"/>
    </row>
    <row r="29" spans="1:8" x14ac:dyDescent="0.2">
      <c r="A29" s="223" t="s">
        <v>845</v>
      </c>
      <c r="B29" s="223" t="s">
        <v>846</v>
      </c>
      <c r="C29" s="222">
        <v>-2019603.61</v>
      </c>
      <c r="D29" s="222">
        <v>-2019603.61</v>
      </c>
      <c r="E29" s="222"/>
      <c r="F29" s="222"/>
      <c r="G29" s="222"/>
      <c r="H29" s="324"/>
    </row>
    <row r="30" spans="1:8" x14ac:dyDescent="0.2">
      <c r="A30" s="223" t="s">
        <v>847</v>
      </c>
      <c r="B30" s="223" t="s">
        <v>848</v>
      </c>
      <c r="C30" s="222">
        <v>17735.97</v>
      </c>
      <c r="D30" s="222">
        <v>17735.97</v>
      </c>
      <c r="E30" s="222"/>
      <c r="F30" s="222"/>
      <c r="G30" s="222"/>
      <c r="H30" s="324"/>
    </row>
    <row r="31" spans="1:8" x14ac:dyDescent="0.2">
      <c r="A31" s="223" t="s">
        <v>849</v>
      </c>
      <c r="B31" s="223" t="s">
        <v>850</v>
      </c>
      <c r="C31" s="222">
        <v>-9286194.9100000001</v>
      </c>
      <c r="D31" s="222">
        <v>-9286194.9100000001</v>
      </c>
      <c r="E31" s="222"/>
      <c r="F31" s="222"/>
      <c r="G31" s="222"/>
      <c r="H31" s="324"/>
    </row>
    <row r="32" spans="1:8" x14ac:dyDescent="0.2">
      <c r="A32" s="223" t="s">
        <v>851</v>
      </c>
      <c r="B32" s="223" t="s">
        <v>852</v>
      </c>
      <c r="C32" s="222">
        <v>1235823.01</v>
      </c>
      <c r="D32" s="222">
        <v>1235823.01</v>
      </c>
      <c r="E32" s="222"/>
      <c r="F32" s="222"/>
      <c r="G32" s="222"/>
      <c r="H32" s="324"/>
    </row>
    <row r="33" spans="1:8" x14ac:dyDescent="0.2">
      <c r="A33" s="223" t="s">
        <v>853</v>
      </c>
      <c r="B33" s="223" t="s">
        <v>854</v>
      </c>
      <c r="C33" s="222">
        <v>-2315754.98</v>
      </c>
      <c r="D33" s="222">
        <v>-2315754.98</v>
      </c>
      <c r="E33" s="222"/>
      <c r="F33" s="222"/>
      <c r="G33" s="222"/>
      <c r="H33" s="324"/>
    </row>
    <row r="34" spans="1:8" x14ac:dyDescent="0.2">
      <c r="A34" s="223" t="s">
        <v>855</v>
      </c>
      <c r="B34" s="223" t="s">
        <v>856</v>
      </c>
      <c r="C34" s="222">
        <v>-576158.32999999996</v>
      </c>
      <c r="D34" s="222">
        <v>-576158.32999999996</v>
      </c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323"/>
      <c r="B36" s="323" t="s">
        <v>337</v>
      </c>
      <c r="C36" s="322">
        <f>SUM(C8:C35)</f>
        <v>-26880563.259999998</v>
      </c>
      <c r="D36" s="322">
        <f>SUM(D8:D35)</f>
        <v>-26880563.259999998</v>
      </c>
      <c r="E36" s="322">
        <f>SUM(E8:E35)</f>
        <v>0</v>
      </c>
      <c r="F36" s="322">
        <f>SUM(F8:F35)</f>
        <v>0</v>
      </c>
      <c r="G36" s="322">
        <f>SUM(G8:G35)</f>
        <v>0</v>
      </c>
      <c r="H36" s="322"/>
    </row>
    <row r="39" spans="1:8" x14ac:dyDescent="0.2">
      <c r="A39" s="217" t="s">
        <v>336</v>
      </c>
      <c r="B39" s="190"/>
      <c r="C39" s="23"/>
      <c r="D39" s="23"/>
      <c r="E39" s="23"/>
      <c r="F39" s="23"/>
      <c r="G39" s="23"/>
      <c r="H39" s="325" t="s">
        <v>335</v>
      </c>
    </row>
    <row r="40" spans="1:8" x14ac:dyDescent="0.2">
      <c r="A40" s="288"/>
    </row>
    <row r="41" spans="1:8" ht="15" customHeight="1" x14ac:dyDescent="0.2">
      <c r="A41" s="228" t="s">
        <v>45</v>
      </c>
      <c r="B41" s="227" t="s">
        <v>46</v>
      </c>
      <c r="C41" s="225" t="s">
        <v>243</v>
      </c>
      <c r="D41" s="267" t="s">
        <v>266</v>
      </c>
      <c r="E41" s="267" t="s">
        <v>265</v>
      </c>
      <c r="F41" s="267" t="s">
        <v>264</v>
      </c>
      <c r="G41" s="266" t="s">
        <v>263</v>
      </c>
      <c r="H41" s="227" t="s">
        <v>262</v>
      </c>
    </row>
    <row r="42" spans="1:8" x14ac:dyDescent="0.2">
      <c r="A42" s="223" t="s">
        <v>576</v>
      </c>
      <c r="B42" s="223" t="s">
        <v>576</v>
      </c>
      <c r="C42" s="222"/>
      <c r="D42" s="222"/>
      <c r="E42" s="222"/>
      <c r="F42" s="222"/>
      <c r="G42" s="222"/>
      <c r="H42" s="324"/>
    </row>
    <row r="43" spans="1:8" x14ac:dyDescent="0.2">
      <c r="A43" s="223"/>
      <c r="B43" s="223"/>
      <c r="C43" s="222"/>
      <c r="D43" s="222"/>
      <c r="E43" s="222"/>
      <c r="F43" s="222"/>
      <c r="G43" s="222"/>
      <c r="H43" s="324"/>
    </row>
    <row r="44" spans="1:8" x14ac:dyDescent="0.2">
      <c r="A44" s="223"/>
      <c r="B44" s="223"/>
      <c r="C44" s="222"/>
      <c r="D44" s="222"/>
      <c r="E44" s="222"/>
      <c r="F44" s="222"/>
      <c r="G44" s="222"/>
      <c r="H44" s="324"/>
    </row>
    <row r="45" spans="1:8" x14ac:dyDescent="0.2">
      <c r="A45" s="223"/>
      <c r="B45" s="223"/>
      <c r="C45" s="222"/>
      <c r="D45" s="222"/>
      <c r="E45" s="222"/>
      <c r="F45" s="222"/>
      <c r="G45" s="222"/>
      <c r="H45" s="324"/>
    </row>
    <row r="46" spans="1:8" x14ac:dyDescent="0.2">
      <c r="A46" s="223"/>
      <c r="B46" s="223"/>
      <c r="C46" s="222"/>
      <c r="D46" s="222"/>
      <c r="E46" s="222"/>
      <c r="F46" s="222"/>
      <c r="G46" s="222"/>
      <c r="H46" s="324"/>
    </row>
    <row r="47" spans="1:8" x14ac:dyDescent="0.2">
      <c r="A47" s="223"/>
      <c r="B47" s="223"/>
      <c r="C47" s="222"/>
      <c r="D47" s="222"/>
      <c r="E47" s="222"/>
      <c r="F47" s="222"/>
      <c r="G47" s="222"/>
      <c r="H47" s="324"/>
    </row>
    <row r="48" spans="1:8" x14ac:dyDescent="0.2">
      <c r="A48" s="223"/>
      <c r="B48" s="223"/>
      <c r="C48" s="222"/>
      <c r="D48" s="222"/>
      <c r="E48" s="222"/>
      <c r="F48" s="222"/>
      <c r="G48" s="222"/>
      <c r="H48" s="324"/>
    </row>
    <row r="49" spans="1:8" x14ac:dyDescent="0.2">
      <c r="A49" s="223"/>
      <c r="B49" s="223"/>
      <c r="C49" s="222"/>
      <c r="D49" s="222"/>
      <c r="E49" s="222"/>
      <c r="F49" s="222"/>
      <c r="G49" s="222"/>
      <c r="H49" s="324"/>
    </row>
    <row r="50" spans="1:8" x14ac:dyDescent="0.2">
      <c r="A50" s="223"/>
      <c r="B50" s="223"/>
      <c r="C50" s="222"/>
      <c r="D50" s="222"/>
      <c r="E50" s="222"/>
      <c r="F50" s="222"/>
      <c r="G50" s="222"/>
      <c r="H50" s="324"/>
    </row>
    <row r="51" spans="1:8" x14ac:dyDescent="0.2">
      <c r="A51" s="223"/>
      <c r="B51" s="223"/>
      <c r="C51" s="222"/>
      <c r="D51" s="222"/>
      <c r="E51" s="222"/>
      <c r="F51" s="222"/>
      <c r="G51" s="222"/>
      <c r="H51" s="324"/>
    </row>
    <row r="52" spans="1:8" x14ac:dyDescent="0.2">
      <c r="A52" s="223"/>
      <c r="B52" s="223"/>
      <c r="C52" s="222"/>
      <c r="D52" s="222"/>
      <c r="E52" s="222"/>
      <c r="F52" s="222"/>
      <c r="G52" s="222"/>
      <c r="H52" s="324"/>
    </row>
    <row r="53" spans="1:8" x14ac:dyDescent="0.2">
      <c r="A53" s="223"/>
      <c r="B53" s="223"/>
      <c r="C53" s="222"/>
      <c r="D53" s="222"/>
      <c r="E53" s="222"/>
      <c r="F53" s="222"/>
      <c r="G53" s="222"/>
      <c r="H53" s="324"/>
    </row>
    <row r="54" spans="1:8" x14ac:dyDescent="0.2">
      <c r="A54" s="223"/>
      <c r="B54" s="223"/>
      <c r="C54" s="222"/>
      <c r="D54" s="222"/>
      <c r="E54" s="222"/>
      <c r="F54" s="222"/>
      <c r="G54" s="222"/>
      <c r="H54" s="324"/>
    </row>
    <row r="55" spans="1:8" x14ac:dyDescent="0.2">
      <c r="A55" s="223"/>
      <c r="B55" s="223"/>
      <c r="C55" s="222"/>
      <c r="D55" s="222"/>
      <c r="E55" s="222"/>
      <c r="F55" s="222"/>
      <c r="G55" s="222"/>
      <c r="H55" s="324"/>
    </row>
    <row r="56" spans="1:8" x14ac:dyDescent="0.2">
      <c r="A56" s="323"/>
      <c r="B56" s="323" t="s">
        <v>334</v>
      </c>
      <c r="C56" s="322">
        <f>SUM(C42:C55)</f>
        <v>0</v>
      </c>
      <c r="D56" s="322">
        <f>SUM(D42:D55)</f>
        <v>0</v>
      </c>
      <c r="E56" s="322">
        <f>SUM(E42:E55)</f>
        <v>0</v>
      </c>
      <c r="F56" s="322">
        <f>SUM(F42:F55)</f>
        <v>0</v>
      </c>
      <c r="G56" s="322">
        <f>SUM(G42:G55)</f>
        <v>0</v>
      </c>
      <c r="H56" s="322"/>
    </row>
  </sheetData>
  <dataValidations count="8">
    <dataValidation allowBlank="1" showInputMessage="1" showErrorMessage="1" prompt="Saldo final de la Información Financiera Trimestral que se presenta (trimestral: 1er, 2do, 3ro. o 4to.)." sqref="C7 C41"/>
    <dataValidation allowBlank="1" showInputMessage="1" showErrorMessage="1" prompt="Corresponde al número de la cuenta de acuerdo al Plan de Cuentas emitido por el CONAC (DOF 23/12/2015)." sqref="A7 A41"/>
    <dataValidation allowBlank="1" showInputMessage="1" showErrorMessage="1" prompt="Informar sobre la factibilidad de pago." sqref="H7 H41"/>
    <dataValidation allowBlank="1" showInputMessage="1" showErrorMessage="1" prompt="Importe de la cuentas por cobrar con vencimiento mayor a 365 días." sqref="G7 G41"/>
    <dataValidation allowBlank="1" showInputMessage="1" showErrorMessage="1" prompt="Importe de la cuentas por cobrar con fecha de vencimiento de 181 a 365 días." sqref="F7 F41"/>
    <dataValidation allowBlank="1" showInputMessage="1" showErrorMessage="1" prompt="Importe de la cuentas por cobrar con fecha de vencimiento de 91 a 180 días." sqref="E7 E41"/>
    <dataValidation allowBlank="1" showInputMessage="1" showErrorMessage="1" prompt="Importe de la cuentas por cobrar con fecha de vencimiento de 1 a 90 días." sqref="D7 D41"/>
    <dataValidation allowBlank="1" showInputMessage="1" showErrorMessage="1" prompt="Corresponde al nombre o descripción de la cuenta de acuerdo al Plan de Cuentas emitido por el CONAC." sqref="B7 B41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5" sqref="A5"/>
      <selection pane="bottomLeft" activeCell="A5" sqref="A5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142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233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143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172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174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175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176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177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178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138</v>
      </c>
      <c r="B2" s="3"/>
      <c r="D2" s="7"/>
      <c r="E2" s="5" t="s">
        <v>44</v>
      </c>
    </row>
    <row r="5" spans="1:5" ht="11.25" customHeight="1" x14ac:dyDescent="0.2">
      <c r="A5" s="334" t="s">
        <v>344</v>
      </c>
      <c r="B5" s="334"/>
      <c r="E5" s="325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 t="s">
        <v>675</v>
      </c>
      <c r="B8" s="223" t="s">
        <v>675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342</v>
      </c>
      <c r="B13" s="190"/>
      <c r="E13" s="325" t="s">
        <v>341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31" t="s">
        <v>675</v>
      </c>
      <c r="B16" s="330" t="s">
        <v>675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5" sqref="A5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142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233</v>
      </c>
      <c r="B4" s="94"/>
      <c r="C4" s="107"/>
      <c r="D4" s="94"/>
      <c r="E4" s="95"/>
    </row>
    <row r="5" spans="1:5" ht="14.1" customHeight="1" x14ac:dyDescent="0.2">
      <c r="A5" s="139" t="s">
        <v>143</v>
      </c>
      <c r="B5" s="12"/>
      <c r="C5" s="13"/>
      <c r="D5" s="12"/>
      <c r="E5" s="96"/>
    </row>
    <row r="6" spans="1:5" ht="14.1" customHeight="1" x14ac:dyDescent="0.2">
      <c r="A6" s="139" t="s">
        <v>172</v>
      </c>
      <c r="B6" s="92"/>
      <c r="C6" s="108"/>
      <c r="D6" s="92"/>
      <c r="E6" s="93"/>
    </row>
    <row r="7" spans="1:5" ht="14.1" customHeight="1" x14ac:dyDescent="0.2">
      <c r="A7" s="156" t="s">
        <v>179</v>
      </c>
      <c r="B7" s="12"/>
      <c r="C7" s="13"/>
      <c r="D7" s="12"/>
      <c r="E7" s="96"/>
    </row>
    <row r="8" spans="1:5" ht="14.1" customHeight="1" thickBot="1" x14ac:dyDescent="0.25">
      <c r="A8" s="144" t="s">
        <v>173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138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5" t="s">
        <v>346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31" t="s">
        <v>675</v>
      </c>
      <c r="B8" s="330" t="s">
        <v>675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 t="s">
        <v>857</v>
      </c>
      <c r="B16" s="276" t="s">
        <v>858</v>
      </c>
      <c r="C16" s="222">
        <v>-276067.33</v>
      </c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348</v>
      </c>
      <c r="C18" s="335">
        <f>SUM(C16:C17)</f>
        <v>-276067.33</v>
      </c>
      <c r="D18" s="244"/>
      <c r="E18" s="244"/>
    </row>
    <row r="21" spans="1:5" x14ac:dyDescent="0.2">
      <c r="A21" s="217" t="s">
        <v>347</v>
      </c>
      <c r="B21" s="190"/>
      <c r="E21" s="325" t="s">
        <v>346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31" t="s">
        <v>675</v>
      </c>
      <c r="B24" s="330" t="s">
        <v>675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5" sqref="A5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142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62" t="s">
        <v>179</v>
      </c>
      <c r="B7" s="12"/>
      <c r="C7" s="12"/>
      <c r="D7" s="12"/>
      <c r="E7" s="96"/>
    </row>
    <row r="8" spans="1:5" ht="14.1" customHeight="1" thickBot="1" x14ac:dyDescent="0.25">
      <c r="A8" s="163" t="s">
        <v>173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topLeftCell="A8" zoomScaleNormal="100" zoomScaleSheetLayoutView="100" workbookViewId="0">
      <pane ySplit="975" topLeftCell="A9" activePane="bottomLeft"/>
      <selection activeCell="A8" sqref="A8"/>
      <selection pane="bottomLeft" activeCell="L9" sqref="L9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239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133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ht="102" thickBot="1" x14ac:dyDescent="0.25">
      <c r="A9" s="204" t="s">
        <v>71</v>
      </c>
      <c r="B9" s="199" t="s">
        <v>1334</v>
      </c>
      <c r="C9" s="486" t="s">
        <v>1345</v>
      </c>
      <c r="D9" s="197"/>
      <c r="E9" s="486" t="s">
        <v>1346</v>
      </c>
      <c r="F9" s="201"/>
      <c r="G9" s="201"/>
      <c r="H9" s="203">
        <v>36366835.560000002</v>
      </c>
      <c r="I9" s="203">
        <f>21463340.91-202460-202460-202460</f>
        <v>20855960.91</v>
      </c>
      <c r="J9" s="486" t="s">
        <v>1347</v>
      </c>
      <c r="K9" s="201"/>
      <c r="L9" s="201">
        <f>9515620+202460+202460+202460</f>
        <v>10123000</v>
      </c>
      <c r="M9" s="201">
        <f>6060861.49+132869.41+122722.68+150456.17</f>
        <v>6466909.75</v>
      </c>
      <c r="N9" s="201">
        <f>132869.41+122722.68+150456.17</f>
        <v>406048.26</v>
      </c>
      <c r="O9" s="201">
        <f>202460+202460+202460</f>
        <v>607380</v>
      </c>
      <c r="P9" s="488" t="s">
        <v>1370</v>
      </c>
      <c r="Q9" s="490">
        <v>3</v>
      </c>
      <c r="R9" s="491" t="s">
        <v>1350</v>
      </c>
      <c r="S9" s="491" t="s">
        <v>1351</v>
      </c>
      <c r="T9" s="492" t="s">
        <v>1352</v>
      </c>
      <c r="U9" s="491" t="s">
        <v>1353</v>
      </c>
      <c r="V9" s="493" t="s">
        <v>1354</v>
      </c>
      <c r="W9" s="494" t="s">
        <v>1355</v>
      </c>
      <c r="X9" s="493" t="s">
        <v>1364</v>
      </c>
      <c r="Y9" s="486" t="s">
        <v>1365</v>
      </c>
      <c r="Z9" s="491" t="s">
        <v>1366</v>
      </c>
      <c r="AA9" s="197"/>
    </row>
    <row r="10" spans="1:28" s="205" customFormat="1" ht="214.5" thickBot="1" x14ac:dyDescent="0.25">
      <c r="A10" s="204" t="s">
        <v>72</v>
      </c>
      <c r="B10" s="199" t="s">
        <v>1335</v>
      </c>
      <c r="C10" s="486" t="s">
        <v>1345</v>
      </c>
      <c r="D10" s="197"/>
      <c r="E10" s="486" t="s">
        <v>1346</v>
      </c>
      <c r="F10" s="201"/>
      <c r="G10" s="201"/>
      <c r="H10" s="203">
        <v>8000000</v>
      </c>
      <c r="I10" s="203">
        <f>3343389.59-65550-65550-65550</f>
        <v>3146739.59</v>
      </c>
      <c r="J10" s="486" t="s">
        <v>1348</v>
      </c>
      <c r="K10" s="201"/>
      <c r="L10" s="201">
        <f>3080850+65550+65550+65550</f>
        <v>3277500</v>
      </c>
      <c r="M10" s="201">
        <f>1139318.83453495+20697.34+18720.35+23196.18</f>
        <v>1201932.7045349502</v>
      </c>
      <c r="N10" s="201">
        <f>20697.34+18720.35+23196.18</f>
        <v>62613.87</v>
      </c>
      <c r="O10" s="201">
        <f>65550+65550+65550</f>
        <v>196650</v>
      </c>
      <c r="P10" s="488" t="s">
        <v>1370</v>
      </c>
      <c r="Q10" s="490">
        <v>3</v>
      </c>
      <c r="R10" s="491" t="s">
        <v>1356</v>
      </c>
      <c r="S10" s="491" t="s">
        <v>1357</v>
      </c>
      <c r="T10" s="492" t="s">
        <v>1358</v>
      </c>
      <c r="U10" s="491" t="s">
        <v>1353</v>
      </c>
      <c r="V10" s="493" t="s">
        <v>1354</v>
      </c>
      <c r="W10" s="494" t="s">
        <v>1359</v>
      </c>
      <c r="X10" s="493" t="s">
        <v>1364</v>
      </c>
      <c r="Y10" s="486" t="s">
        <v>1367</v>
      </c>
      <c r="Z10" s="491" t="s">
        <v>1368</v>
      </c>
      <c r="AA10" s="197"/>
      <c r="AB10" s="206"/>
    </row>
    <row r="11" spans="1:28" s="194" customFormat="1" ht="214.5" thickBot="1" x14ac:dyDescent="0.25">
      <c r="A11" s="204" t="s">
        <v>73</v>
      </c>
      <c r="B11" s="199" t="s">
        <v>1336</v>
      </c>
      <c r="C11" s="486" t="s">
        <v>1345</v>
      </c>
      <c r="D11" s="197"/>
      <c r="E11" s="486" t="s">
        <v>1346</v>
      </c>
      <c r="F11" s="201"/>
      <c r="G11" s="201"/>
      <c r="H11" s="203">
        <v>14000000</v>
      </c>
      <c r="I11" s="203">
        <f>5950244-116666-116666-116666</f>
        <v>5600246</v>
      </c>
      <c r="J11" s="486" t="s">
        <v>1348</v>
      </c>
      <c r="K11" s="201"/>
      <c r="L11" s="201">
        <f>5482906+116666+116666+116666</f>
        <v>5832904</v>
      </c>
      <c r="M11" s="201" t="s">
        <v>1374</v>
      </c>
      <c r="N11" s="201">
        <f>36833.93+33315.44+41280.88</f>
        <v>111430.25</v>
      </c>
      <c r="O11" s="201">
        <f>116666+116666+116666</f>
        <v>349998</v>
      </c>
      <c r="P11" s="488" t="s">
        <v>1349</v>
      </c>
      <c r="Q11" s="490">
        <v>3</v>
      </c>
      <c r="R11" s="491" t="s">
        <v>1356</v>
      </c>
      <c r="S11" s="491" t="s">
        <v>1357</v>
      </c>
      <c r="T11" s="492" t="s">
        <v>1358</v>
      </c>
      <c r="U11" s="491" t="s">
        <v>1353</v>
      </c>
      <c r="V11" s="493" t="s">
        <v>1354</v>
      </c>
      <c r="W11" s="494" t="s">
        <v>1359</v>
      </c>
      <c r="X11" s="493" t="s">
        <v>1364</v>
      </c>
      <c r="Y11" s="486" t="s">
        <v>1367</v>
      </c>
      <c r="Z11" s="491" t="s">
        <v>1368</v>
      </c>
      <c r="AA11" s="197"/>
    </row>
    <row r="12" spans="1:28" s="194" customFormat="1" ht="214.5" thickBot="1" x14ac:dyDescent="0.25">
      <c r="A12" s="204" t="s">
        <v>74</v>
      </c>
      <c r="B12" s="199" t="s">
        <v>1337</v>
      </c>
      <c r="C12" s="486" t="s">
        <v>1345</v>
      </c>
      <c r="D12" s="197"/>
      <c r="E12" s="486" t="s">
        <v>1346</v>
      </c>
      <c r="F12" s="201"/>
      <c r="G12" s="201"/>
      <c r="H12" s="203">
        <v>9000000</v>
      </c>
      <c r="I12" s="203">
        <f>3857160-75630-75630-75630</f>
        <v>3630270</v>
      </c>
      <c r="J12" s="486" t="s">
        <v>1348</v>
      </c>
      <c r="K12" s="201"/>
      <c r="L12" s="201">
        <f>3554610+75630+75630+75630</f>
        <v>3781500</v>
      </c>
      <c r="M12" s="201">
        <f>1289955.93+23877.86+21596.97+26760.63</f>
        <v>1362191.39</v>
      </c>
      <c r="N12" s="201">
        <f>23877.86+21596.97+26760.63</f>
        <v>72235.460000000006</v>
      </c>
      <c r="O12" s="201">
        <f>75630+75630+75630</f>
        <v>226890</v>
      </c>
      <c r="P12" s="488" t="s">
        <v>1371</v>
      </c>
      <c r="Q12" s="490">
        <v>3</v>
      </c>
      <c r="R12" s="491" t="s">
        <v>1360</v>
      </c>
      <c r="S12" s="491" t="s">
        <v>1357</v>
      </c>
      <c r="T12" s="492" t="s">
        <v>1358</v>
      </c>
      <c r="U12" s="491" t="s">
        <v>1353</v>
      </c>
      <c r="V12" s="493" t="s">
        <v>1354</v>
      </c>
      <c r="W12" s="494" t="s">
        <v>1359</v>
      </c>
      <c r="X12" s="493" t="s">
        <v>1364</v>
      </c>
      <c r="Y12" s="486" t="s">
        <v>1367</v>
      </c>
      <c r="Z12" s="491" t="s">
        <v>1368</v>
      </c>
      <c r="AA12" s="197"/>
    </row>
    <row r="13" spans="1:28" s="194" customFormat="1" ht="214.5" thickBot="1" x14ac:dyDescent="0.25">
      <c r="A13" s="204" t="s">
        <v>1341</v>
      </c>
      <c r="B13" s="199" t="s">
        <v>1338</v>
      </c>
      <c r="C13" s="486" t="s">
        <v>1345</v>
      </c>
      <c r="D13" s="197"/>
      <c r="E13" s="486" t="s">
        <v>1346</v>
      </c>
      <c r="F13" s="201"/>
      <c r="G13" s="201"/>
      <c r="H13" s="203">
        <v>2500000</v>
      </c>
      <c r="I13" s="203">
        <f>1071450-21008-21008-21008</f>
        <v>1008426</v>
      </c>
      <c r="J13" s="486" t="s">
        <v>1348</v>
      </c>
      <c r="K13" s="201"/>
      <c r="L13" s="201">
        <f>987376+21008+21008+21008</f>
        <v>1050400</v>
      </c>
      <c r="M13" s="201">
        <f>363879.907864533+6632.88+5999.3+7433.67</f>
        <v>383945.75786453299</v>
      </c>
      <c r="N13" s="201">
        <f>6632.88+5999.3+7433.67</f>
        <v>20065.849999999999</v>
      </c>
      <c r="O13" s="201">
        <f>21008+21008+21008</f>
        <v>63024</v>
      </c>
      <c r="P13" s="488" t="s">
        <v>1371</v>
      </c>
      <c r="Q13" s="490">
        <v>3</v>
      </c>
      <c r="R13" s="491" t="s">
        <v>1361</v>
      </c>
      <c r="S13" s="491" t="s">
        <v>1357</v>
      </c>
      <c r="T13" s="492" t="s">
        <v>1358</v>
      </c>
      <c r="U13" s="491" t="s">
        <v>1353</v>
      </c>
      <c r="V13" s="493" t="s">
        <v>1354</v>
      </c>
      <c r="W13" s="494" t="s">
        <v>1359</v>
      </c>
      <c r="X13" s="493" t="s">
        <v>1364</v>
      </c>
      <c r="Y13" s="486" t="s">
        <v>1367</v>
      </c>
      <c r="Z13" s="491" t="s">
        <v>1368</v>
      </c>
      <c r="AA13" s="197"/>
    </row>
    <row r="14" spans="1:28" s="194" customFormat="1" ht="214.5" thickBot="1" x14ac:dyDescent="0.25">
      <c r="A14" s="204" t="s">
        <v>1342</v>
      </c>
      <c r="B14" s="199" t="s">
        <v>1339</v>
      </c>
      <c r="C14" s="486" t="s">
        <v>1345</v>
      </c>
      <c r="D14" s="197"/>
      <c r="E14" s="486" t="s">
        <v>1346</v>
      </c>
      <c r="F14" s="201"/>
      <c r="G14" s="201"/>
      <c r="H14" s="203">
        <v>1500000</v>
      </c>
      <c r="I14" s="203">
        <f>220640.01-4325-4325-4325</f>
        <v>207665.01</v>
      </c>
      <c r="J14" s="486" t="s">
        <v>1348</v>
      </c>
      <c r="K14" s="201"/>
      <c r="L14" s="201">
        <f>203275+4325+4325+4325</f>
        <v>216250</v>
      </c>
      <c r="M14" s="201">
        <f>81866.9031460093+1365.88+1235.42+1530.8</f>
        <v>85999.003146009301</v>
      </c>
      <c r="N14" s="201">
        <f>1365.88+1235.42+1530.8</f>
        <v>4132.1000000000004</v>
      </c>
      <c r="O14" s="201">
        <f>4325+4325+4325</f>
        <v>12975</v>
      </c>
      <c r="P14" s="488" t="s">
        <v>1372</v>
      </c>
      <c r="Q14" s="490">
        <v>3</v>
      </c>
      <c r="R14" s="491" t="s">
        <v>1362</v>
      </c>
      <c r="S14" s="491" t="s">
        <v>1357</v>
      </c>
      <c r="T14" s="492" t="s">
        <v>1358</v>
      </c>
      <c r="U14" s="491" t="s">
        <v>1353</v>
      </c>
      <c r="V14" s="493" t="s">
        <v>1354</v>
      </c>
      <c r="W14" s="494" t="s">
        <v>1359</v>
      </c>
      <c r="X14" s="493" t="s">
        <v>1364</v>
      </c>
      <c r="Y14" s="486" t="s">
        <v>1367</v>
      </c>
      <c r="Z14" s="491" t="s">
        <v>1368</v>
      </c>
      <c r="AA14" s="197"/>
    </row>
    <row r="15" spans="1:28" s="194" customFormat="1" ht="214.5" thickBot="1" x14ac:dyDescent="0.25">
      <c r="A15" s="204" t="s">
        <v>1343</v>
      </c>
      <c r="B15" s="199" t="s">
        <v>1340</v>
      </c>
      <c r="C15" s="486" t="s">
        <v>1345</v>
      </c>
      <c r="D15" s="197"/>
      <c r="E15" s="486" t="s">
        <v>1346</v>
      </c>
      <c r="F15" s="201"/>
      <c r="G15" s="201"/>
      <c r="H15" s="203">
        <v>1500000</v>
      </c>
      <c r="I15" s="203">
        <f>149999.01-2883-2883-2883</f>
        <v>141350.01</v>
      </c>
      <c r="J15" s="486" t="s">
        <v>1348</v>
      </c>
      <c r="K15" s="201"/>
      <c r="L15" s="201">
        <f>135501+2883+2883+2883</f>
        <v>144150</v>
      </c>
      <c r="M15" s="201">
        <f>64176.94+928.52+840.51+1041.03</f>
        <v>66987</v>
      </c>
      <c r="N15" s="201">
        <f>928.52+840.51+1041.03</f>
        <v>2810.06</v>
      </c>
      <c r="O15" s="201">
        <f>2883+2883+2883</f>
        <v>8649</v>
      </c>
      <c r="P15" s="488" t="s">
        <v>1372</v>
      </c>
      <c r="Q15" s="490">
        <v>3</v>
      </c>
      <c r="R15" s="491" t="s">
        <v>1363</v>
      </c>
      <c r="S15" s="491" t="s">
        <v>1357</v>
      </c>
      <c r="T15" s="492" t="s">
        <v>1358</v>
      </c>
      <c r="U15" s="491" t="s">
        <v>1353</v>
      </c>
      <c r="V15" s="493" t="s">
        <v>1354</v>
      </c>
      <c r="W15" s="494" t="s">
        <v>1359</v>
      </c>
      <c r="X15" s="493" t="s">
        <v>1364</v>
      </c>
      <c r="Y15" s="486" t="s">
        <v>1367</v>
      </c>
      <c r="Z15" s="491" t="s">
        <v>1368</v>
      </c>
      <c r="AA15" s="197"/>
    </row>
    <row r="16" spans="1:28" s="194" customFormat="1" ht="214.5" thickBot="1" x14ac:dyDescent="0.25">
      <c r="A16" s="204" t="s">
        <v>1344</v>
      </c>
      <c r="B16" s="199" t="s">
        <v>1340</v>
      </c>
      <c r="C16" s="487" t="s">
        <v>1345</v>
      </c>
      <c r="D16" s="197"/>
      <c r="E16" s="487" t="s">
        <v>1346</v>
      </c>
      <c r="F16" s="201"/>
      <c r="G16" s="201"/>
      <c r="H16" s="203">
        <v>1500000</v>
      </c>
      <c r="I16" s="203">
        <f>300483.88-5890-5890-5890</f>
        <v>282813.88</v>
      </c>
      <c r="J16" s="487" t="s">
        <v>1348</v>
      </c>
      <c r="K16" s="201"/>
      <c r="L16" s="201">
        <f>276830+5890+5890+5890</f>
        <v>294500</v>
      </c>
      <c r="M16" s="201">
        <f>108076.44+1860.13+1682.47+2084.72</f>
        <v>113703.76000000001</v>
      </c>
      <c r="N16" s="201">
        <f>1860.13+1682.47+2084.72</f>
        <v>5627.32</v>
      </c>
      <c r="O16" s="201">
        <f>5890+5890+5890</f>
        <v>17670</v>
      </c>
      <c r="P16" s="489" t="s">
        <v>1373</v>
      </c>
      <c r="Q16" s="490">
        <v>3</v>
      </c>
      <c r="R16" s="495" t="s">
        <v>1363</v>
      </c>
      <c r="S16" s="495" t="s">
        <v>1357</v>
      </c>
      <c r="T16" s="496" t="s">
        <v>1358</v>
      </c>
      <c r="U16" s="495" t="s">
        <v>1353</v>
      </c>
      <c r="V16" s="497" t="s">
        <v>1354</v>
      </c>
      <c r="W16" s="498" t="s">
        <v>1359</v>
      </c>
      <c r="X16" s="497" t="s">
        <v>1364</v>
      </c>
      <c r="Y16" s="499" t="s">
        <v>1367</v>
      </c>
      <c r="Z16" s="495" t="s">
        <v>1369</v>
      </c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74366835.560000002</v>
      </c>
      <c r="I18" s="79">
        <f>SUM(I9:I17)</f>
        <v>34873471.399999999</v>
      </c>
      <c r="J18" s="80"/>
      <c r="K18" s="79">
        <f>SUM(K9:K17)</f>
        <v>0</v>
      </c>
      <c r="L18" s="79">
        <f>SUM(L9:L17)</f>
        <v>24720204</v>
      </c>
      <c r="M18" s="79">
        <f>SUM(M9:M17)</f>
        <v>9681669.3655454926</v>
      </c>
      <c r="N18" s="79">
        <f>SUM(N9:N17)</f>
        <v>684963.16999999993</v>
      </c>
      <c r="O18" s="79">
        <f>SUM(O9:O17)</f>
        <v>1483236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142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233</v>
      </c>
      <c r="B4" s="138"/>
      <c r="C4" s="138"/>
      <c r="D4" s="138"/>
      <c r="E4" s="138"/>
      <c r="F4" s="103"/>
    </row>
    <row r="5" spans="1:6" ht="14.1" customHeight="1" x14ac:dyDescent="0.2">
      <c r="A5" s="139" t="s">
        <v>143</v>
      </c>
      <c r="B5" s="140"/>
      <c r="C5" s="140"/>
      <c r="D5" s="140"/>
      <c r="E5" s="140"/>
      <c r="F5" s="103"/>
    </row>
    <row r="6" spans="1:6" ht="14.1" customHeight="1" x14ac:dyDescent="0.2">
      <c r="A6" s="458" t="s">
        <v>227</v>
      </c>
      <c r="B6" s="459"/>
      <c r="C6" s="459"/>
      <c r="D6" s="459"/>
      <c r="E6" s="459"/>
      <c r="F6" s="136"/>
    </row>
    <row r="7" spans="1:6" ht="14.1" customHeight="1" x14ac:dyDescent="0.2">
      <c r="A7" s="139" t="s">
        <v>144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145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activeCell="K11" sqref="K11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142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180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189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199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opLeftCell="A45" zoomScaleNormal="100" zoomScaleSheetLayoutView="100" workbookViewId="0">
      <selection activeCell="A74" sqref="A74:J7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358</v>
      </c>
      <c r="B5" s="311"/>
      <c r="C5" s="13"/>
      <c r="D5" s="190" t="s">
        <v>357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 x14ac:dyDescent="0.2">
      <c r="A8" s="238" t="s">
        <v>859</v>
      </c>
      <c r="B8" s="238" t="s">
        <v>860</v>
      </c>
      <c r="C8" s="236">
        <v>-6656029.6100000003</v>
      </c>
      <c r="D8" s="222"/>
    </row>
    <row r="9" spans="1:4" x14ac:dyDescent="0.2">
      <c r="A9" s="238" t="s">
        <v>861</v>
      </c>
      <c r="B9" s="238" t="s">
        <v>862</v>
      </c>
      <c r="C9" s="236">
        <v>-62668913.609999999</v>
      </c>
      <c r="D9" s="222"/>
    </row>
    <row r="10" spans="1:4" x14ac:dyDescent="0.2">
      <c r="A10" s="238" t="s">
        <v>863</v>
      </c>
      <c r="B10" s="238" t="s">
        <v>864</v>
      </c>
      <c r="C10" s="236">
        <v>-21273600.280000001</v>
      </c>
      <c r="D10" s="222"/>
    </row>
    <row r="11" spans="1:4" x14ac:dyDescent="0.2">
      <c r="A11" s="238" t="s">
        <v>865</v>
      </c>
      <c r="B11" s="238" t="s">
        <v>866</v>
      </c>
      <c r="C11" s="236">
        <v>-421185.68</v>
      </c>
      <c r="D11" s="222"/>
    </row>
    <row r="12" spans="1:4" x14ac:dyDescent="0.2">
      <c r="A12" s="238" t="s">
        <v>867</v>
      </c>
      <c r="B12" s="238" t="s">
        <v>868</v>
      </c>
      <c r="C12" s="236">
        <v>-158.85</v>
      </c>
      <c r="D12" s="222"/>
    </row>
    <row r="13" spans="1:4" x14ac:dyDescent="0.2">
      <c r="A13" s="238" t="s">
        <v>869</v>
      </c>
      <c r="B13" s="238" t="s">
        <v>870</v>
      </c>
      <c r="C13" s="236">
        <v>-707503.01</v>
      </c>
      <c r="D13" s="222"/>
    </row>
    <row r="14" spans="1:4" x14ac:dyDescent="0.2">
      <c r="A14" s="238" t="s">
        <v>871</v>
      </c>
      <c r="B14" s="238" t="s">
        <v>872</v>
      </c>
      <c r="C14" s="236">
        <v>-5625360.0899999999</v>
      </c>
      <c r="D14" s="222"/>
    </row>
    <row r="15" spans="1:4" x14ac:dyDescent="0.2">
      <c r="A15" s="238" t="s">
        <v>873</v>
      </c>
      <c r="B15" s="238" t="s">
        <v>874</v>
      </c>
      <c r="C15" s="236">
        <v>-140786.4</v>
      </c>
      <c r="D15" s="222"/>
    </row>
    <row r="16" spans="1:4" x14ac:dyDescent="0.2">
      <c r="A16" s="238" t="s">
        <v>875</v>
      </c>
      <c r="B16" s="238" t="s">
        <v>876</v>
      </c>
      <c r="C16" s="236">
        <v>-455325.56</v>
      </c>
      <c r="D16" s="222"/>
    </row>
    <row r="17" spans="1:4" x14ac:dyDescent="0.2">
      <c r="A17" s="238" t="s">
        <v>877</v>
      </c>
      <c r="B17" s="238" t="s">
        <v>878</v>
      </c>
      <c r="C17" s="236">
        <v>-449135.47</v>
      </c>
      <c r="D17" s="222"/>
    </row>
    <row r="18" spans="1:4" x14ac:dyDescent="0.2">
      <c r="A18" s="238" t="s">
        <v>879</v>
      </c>
      <c r="B18" s="238" t="s">
        <v>880</v>
      </c>
      <c r="C18" s="236">
        <v>-211230</v>
      </c>
      <c r="D18" s="222"/>
    </row>
    <row r="19" spans="1:4" x14ac:dyDescent="0.2">
      <c r="A19" s="238" t="s">
        <v>881</v>
      </c>
      <c r="B19" s="238" t="s">
        <v>882</v>
      </c>
      <c r="C19" s="236">
        <v>-1902504.7</v>
      </c>
      <c r="D19" s="222"/>
    </row>
    <row r="20" spans="1:4" x14ac:dyDescent="0.2">
      <c r="A20" s="238" t="s">
        <v>883</v>
      </c>
      <c r="B20" s="238" t="s">
        <v>884</v>
      </c>
      <c r="C20" s="236">
        <v>-4116.0200000000004</v>
      </c>
      <c r="D20" s="222"/>
    </row>
    <row r="21" spans="1:4" x14ac:dyDescent="0.2">
      <c r="A21" s="238" t="s">
        <v>885</v>
      </c>
      <c r="B21" s="238" t="s">
        <v>886</v>
      </c>
      <c r="C21" s="236">
        <v>-97299.61</v>
      </c>
      <c r="D21" s="222"/>
    </row>
    <row r="22" spans="1:4" x14ac:dyDescent="0.2">
      <c r="A22" s="238" t="s">
        <v>887</v>
      </c>
      <c r="B22" s="238" t="s">
        <v>888</v>
      </c>
      <c r="C22" s="236">
        <v>-1504150.5</v>
      </c>
      <c r="D22" s="222"/>
    </row>
    <row r="23" spans="1:4" x14ac:dyDescent="0.2">
      <c r="A23" s="238" t="s">
        <v>889</v>
      </c>
      <c r="B23" s="238" t="s">
        <v>890</v>
      </c>
      <c r="C23" s="236">
        <v>-4351970.72</v>
      </c>
      <c r="D23" s="222"/>
    </row>
    <row r="24" spans="1:4" x14ac:dyDescent="0.2">
      <c r="A24" s="238" t="s">
        <v>891</v>
      </c>
      <c r="B24" s="238" t="s">
        <v>892</v>
      </c>
      <c r="C24" s="236">
        <v>-185047.27</v>
      </c>
      <c r="D24" s="222"/>
    </row>
    <row r="25" spans="1:4" x14ac:dyDescent="0.2">
      <c r="A25" s="238" t="s">
        <v>893</v>
      </c>
      <c r="B25" s="238" t="s">
        <v>894</v>
      </c>
      <c r="C25" s="236">
        <v>-1295148.47</v>
      </c>
      <c r="D25" s="222"/>
    </row>
    <row r="26" spans="1:4" x14ac:dyDescent="0.2">
      <c r="A26" s="238" t="s">
        <v>895</v>
      </c>
      <c r="B26" s="238" t="s">
        <v>896</v>
      </c>
      <c r="C26" s="236">
        <v>-19922.07</v>
      </c>
      <c r="D26" s="222"/>
    </row>
    <row r="27" spans="1:4" x14ac:dyDescent="0.2">
      <c r="A27" s="238" t="s">
        <v>897</v>
      </c>
      <c r="B27" s="238" t="s">
        <v>898</v>
      </c>
      <c r="C27" s="236">
        <v>-162097.53</v>
      </c>
      <c r="D27" s="222"/>
    </row>
    <row r="28" spans="1:4" x14ac:dyDescent="0.2">
      <c r="A28" s="238" t="s">
        <v>899</v>
      </c>
      <c r="B28" s="238" t="s">
        <v>900</v>
      </c>
      <c r="C28" s="236">
        <v>-227294.78</v>
      </c>
      <c r="D28" s="222"/>
    </row>
    <row r="29" spans="1:4" x14ac:dyDescent="0.2">
      <c r="A29" s="238" t="s">
        <v>901</v>
      </c>
      <c r="B29" s="238" t="s">
        <v>902</v>
      </c>
      <c r="C29" s="236">
        <v>-59079.33</v>
      </c>
      <c r="D29" s="222"/>
    </row>
    <row r="30" spans="1:4" x14ac:dyDescent="0.2">
      <c r="A30" s="238" t="s">
        <v>903</v>
      </c>
      <c r="B30" s="238" t="s">
        <v>904</v>
      </c>
      <c r="C30" s="236">
        <v>-67276.94</v>
      </c>
      <c r="D30" s="222"/>
    </row>
    <row r="31" spans="1:4" x14ac:dyDescent="0.2">
      <c r="A31" s="238" t="s">
        <v>905</v>
      </c>
      <c r="B31" s="238" t="s">
        <v>906</v>
      </c>
      <c r="C31" s="236">
        <v>-21471.67</v>
      </c>
      <c r="D31" s="222"/>
    </row>
    <row r="32" spans="1:4" x14ac:dyDescent="0.2">
      <c r="A32" s="238" t="s">
        <v>907</v>
      </c>
      <c r="B32" s="238" t="s">
        <v>908</v>
      </c>
      <c r="C32" s="236">
        <v>-4726</v>
      </c>
      <c r="D32" s="222"/>
    </row>
    <row r="33" spans="1:4" x14ac:dyDescent="0.2">
      <c r="A33" s="238" t="s">
        <v>909</v>
      </c>
      <c r="B33" s="238" t="s">
        <v>910</v>
      </c>
      <c r="C33" s="236">
        <v>-26202.15</v>
      </c>
      <c r="D33" s="222"/>
    </row>
    <row r="34" spans="1:4" x14ac:dyDescent="0.2">
      <c r="A34" s="238" t="s">
        <v>911</v>
      </c>
      <c r="B34" s="238" t="s">
        <v>912</v>
      </c>
      <c r="C34" s="236">
        <v>-113058.67</v>
      </c>
      <c r="D34" s="222"/>
    </row>
    <row r="35" spans="1:4" x14ac:dyDescent="0.2">
      <c r="A35" s="238" t="s">
        <v>913</v>
      </c>
      <c r="B35" s="238" t="s">
        <v>914</v>
      </c>
      <c r="C35" s="236">
        <v>-54611.71</v>
      </c>
      <c r="D35" s="222"/>
    </row>
    <row r="36" spans="1:4" x14ac:dyDescent="0.2">
      <c r="A36" s="238" t="s">
        <v>915</v>
      </c>
      <c r="B36" s="238" t="s">
        <v>916</v>
      </c>
      <c r="C36" s="236">
        <v>-225493</v>
      </c>
      <c r="D36" s="222"/>
    </row>
    <row r="37" spans="1:4" x14ac:dyDescent="0.2">
      <c r="A37" s="238" t="s">
        <v>917</v>
      </c>
      <c r="B37" s="238" t="s">
        <v>918</v>
      </c>
      <c r="C37" s="236">
        <v>-46457.85</v>
      </c>
      <c r="D37" s="222"/>
    </row>
    <row r="38" spans="1:4" x14ac:dyDescent="0.2">
      <c r="A38" s="238" t="s">
        <v>919</v>
      </c>
      <c r="B38" s="238" t="s">
        <v>920</v>
      </c>
      <c r="C38" s="236">
        <v>-164912.85</v>
      </c>
      <c r="D38" s="222"/>
    </row>
    <row r="39" spans="1:4" x14ac:dyDescent="0.2">
      <c r="A39" s="238" t="s">
        <v>921</v>
      </c>
      <c r="B39" s="238" t="s">
        <v>922</v>
      </c>
      <c r="C39" s="236">
        <v>-33388.870000000003</v>
      </c>
      <c r="D39" s="222"/>
    </row>
    <row r="40" spans="1:4" x14ac:dyDescent="0.2">
      <c r="A40" s="238" t="s">
        <v>923</v>
      </c>
      <c r="B40" s="238" t="s">
        <v>924</v>
      </c>
      <c r="C40" s="236">
        <v>-61954.37</v>
      </c>
      <c r="D40" s="222"/>
    </row>
    <row r="41" spans="1:4" x14ac:dyDescent="0.2">
      <c r="A41" s="238" t="s">
        <v>925</v>
      </c>
      <c r="B41" s="238" t="s">
        <v>926</v>
      </c>
      <c r="C41" s="236">
        <v>-1132826.99</v>
      </c>
      <c r="D41" s="222"/>
    </row>
    <row r="42" spans="1:4" x14ac:dyDescent="0.2">
      <c r="A42" s="238" t="s">
        <v>927</v>
      </c>
      <c r="B42" s="238" t="s">
        <v>928</v>
      </c>
      <c r="C42" s="236">
        <v>-64292.82</v>
      </c>
      <c r="D42" s="222"/>
    </row>
    <row r="43" spans="1:4" x14ac:dyDescent="0.2">
      <c r="A43" s="238" t="s">
        <v>929</v>
      </c>
      <c r="B43" s="238" t="s">
        <v>930</v>
      </c>
      <c r="C43" s="236">
        <v>-523567.37</v>
      </c>
      <c r="D43" s="222"/>
    </row>
    <row r="44" spans="1:4" x14ac:dyDescent="0.2">
      <c r="A44" s="238" t="s">
        <v>931</v>
      </c>
      <c r="B44" s="238" t="s">
        <v>932</v>
      </c>
      <c r="C44" s="236">
        <v>-196431.6</v>
      </c>
      <c r="D44" s="222"/>
    </row>
    <row r="45" spans="1:4" x14ac:dyDescent="0.2">
      <c r="A45" s="238" t="s">
        <v>933</v>
      </c>
      <c r="B45" s="238" t="s">
        <v>934</v>
      </c>
      <c r="C45" s="236">
        <v>-415115.71</v>
      </c>
      <c r="D45" s="222"/>
    </row>
    <row r="46" spans="1:4" x14ac:dyDescent="0.2">
      <c r="A46" s="238" t="s">
        <v>935</v>
      </c>
      <c r="B46" s="238" t="s">
        <v>936</v>
      </c>
      <c r="C46" s="236">
        <v>-36950.800000000003</v>
      </c>
      <c r="D46" s="222"/>
    </row>
    <row r="47" spans="1:4" x14ac:dyDescent="0.2">
      <c r="A47" s="238" t="s">
        <v>937</v>
      </c>
      <c r="B47" s="238" t="s">
        <v>938</v>
      </c>
      <c r="C47" s="236">
        <v>-37252.720000000001</v>
      </c>
      <c r="D47" s="222"/>
    </row>
    <row r="48" spans="1:4" x14ac:dyDescent="0.2">
      <c r="A48" s="238" t="s">
        <v>939</v>
      </c>
      <c r="B48" s="238" t="s">
        <v>940</v>
      </c>
      <c r="C48" s="236">
        <v>-32684.05</v>
      </c>
      <c r="D48" s="222"/>
    </row>
    <row r="49" spans="1:4" x14ac:dyDescent="0.2">
      <c r="A49" s="238" t="s">
        <v>941</v>
      </c>
      <c r="B49" s="238" t="s">
        <v>942</v>
      </c>
      <c r="C49" s="236">
        <v>-520388.73</v>
      </c>
      <c r="D49" s="222"/>
    </row>
    <row r="50" spans="1:4" x14ac:dyDescent="0.2">
      <c r="A50" s="238" t="s">
        <v>943</v>
      </c>
      <c r="B50" s="238" t="s">
        <v>944</v>
      </c>
      <c r="C50" s="236">
        <v>-13364</v>
      </c>
      <c r="D50" s="222"/>
    </row>
    <row r="51" spans="1:4" x14ac:dyDescent="0.2">
      <c r="A51" s="238" t="s">
        <v>945</v>
      </c>
      <c r="B51" s="238" t="s">
        <v>946</v>
      </c>
      <c r="C51" s="236">
        <v>-39044.120000000003</v>
      </c>
      <c r="D51" s="222"/>
    </row>
    <row r="52" spans="1:4" x14ac:dyDescent="0.2">
      <c r="A52" s="238" t="s">
        <v>947</v>
      </c>
      <c r="B52" s="238" t="s">
        <v>948</v>
      </c>
      <c r="C52" s="236">
        <v>-31630.04</v>
      </c>
      <c r="D52" s="222"/>
    </row>
    <row r="53" spans="1:4" x14ac:dyDescent="0.2">
      <c r="A53" s="238" t="s">
        <v>949</v>
      </c>
      <c r="B53" s="238" t="s">
        <v>950</v>
      </c>
      <c r="C53" s="236">
        <v>-532086.62</v>
      </c>
      <c r="D53" s="222"/>
    </row>
    <row r="54" spans="1:4" x14ac:dyDescent="0.2">
      <c r="A54" s="238" t="s">
        <v>951</v>
      </c>
      <c r="B54" s="238" t="s">
        <v>952</v>
      </c>
      <c r="C54" s="236">
        <v>-134776.70000000001</v>
      </c>
      <c r="D54" s="222"/>
    </row>
    <row r="55" spans="1:4" x14ac:dyDescent="0.2">
      <c r="A55" s="238" t="s">
        <v>953</v>
      </c>
      <c r="B55" s="238" t="s">
        <v>954</v>
      </c>
      <c r="C55" s="236">
        <v>-1056856.02</v>
      </c>
      <c r="D55" s="222"/>
    </row>
    <row r="56" spans="1:4" x14ac:dyDescent="0.2">
      <c r="A56" s="238" t="s">
        <v>955</v>
      </c>
      <c r="B56" s="238" t="s">
        <v>956</v>
      </c>
      <c r="C56" s="236">
        <v>-44003.8</v>
      </c>
      <c r="D56" s="222"/>
    </row>
    <row r="57" spans="1:4" x14ac:dyDescent="0.2">
      <c r="A57" s="238" t="s">
        <v>957</v>
      </c>
      <c r="B57" s="238" t="s">
        <v>958</v>
      </c>
      <c r="C57" s="236">
        <v>-59205.42</v>
      </c>
      <c r="D57" s="222"/>
    </row>
    <row r="58" spans="1:4" x14ac:dyDescent="0.2">
      <c r="A58" s="238" t="s">
        <v>959</v>
      </c>
      <c r="B58" s="238" t="s">
        <v>960</v>
      </c>
      <c r="C58" s="236">
        <v>-1611316.6</v>
      </c>
      <c r="D58" s="222"/>
    </row>
    <row r="59" spans="1:4" x14ac:dyDescent="0.2">
      <c r="A59" s="238" t="s">
        <v>961</v>
      </c>
      <c r="B59" s="238" t="s">
        <v>962</v>
      </c>
      <c r="C59" s="236">
        <v>-11686.4</v>
      </c>
      <c r="D59" s="222"/>
    </row>
    <row r="60" spans="1:4" x14ac:dyDescent="0.2">
      <c r="A60" s="238" t="s">
        <v>963</v>
      </c>
      <c r="B60" s="238" t="s">
        <v>964</v>
      </c>
      <c r="C60" s="236">
        <v>-231910</v>
      </c>
      <c r="D60" s="222"/>
    </row>
    <row r="61" spans="1:4" x14ac:dyDescent="0.2">
      <c r="A61" s="238" t="s">
        <v>965</v>
      </c>
      <c r="B61" s="238" t="s">
        <v>966</v>
      </c>
      <c r="C61" s="236">
        <v>-297308.87</v>
      </c>
      <c r="D61" s="222"/>
    </row>
    <row r="62" spans="1:4" x14ac:dyDescent="0.2">
      <c r="A62" s="238" t="s">
        <v>967</v>
      </c>
      <c r="B62" s="238" t="s">
        <v>968</v>
      </c>
      <c r="C62" s="236">
        <v>-614764.6</v>
      </c>
      <c r="D62" s="222"/>
    </row>
    <row r="63" spans="1:4" x14ac:dyDescent="0.2">
      <c r="A63" s="238" t="s">
        <v>969</v>
      </c>
      <c r="B63" s="238" t="s">
        <v>970</v>
      </c>
      <c r="C63" s="236">
        <v>-64842.28</v>
      </c>
      <c r="D63" s="222"/>
    </row>
    <row r="64" spans="1:4" x14ac:dyDescent="0.2">
      <c r="A64" s="238" t="s">
        <v>971</v>
      </c>
      <c r="B64" s="238" t="s">
        <v>972</v>
      </c>
      <c r="C64" s="236">
        <v>-88538.37</v>
      </c>
      <c r="D64" s="222"/>
    </row>
    <row r="65" spans="1:4" x14ac:dyDescent="0.2">
      <c r="A65" s="238" t="s">
        <v>973</v>
      </c>
      <c r="B65" s="238" t="s">
        <v>30</v>
      </c>
      <c r="C65" s="236">
        <v>-116712.04</v>
      </c>
      <c r="D65" s="222"/>
    </row>
    <row r="66" spans="1:4" x14ac:dyDescent="0.2">
      <c r="A66" s="238" t="s">
        <v>974</v>
      </c>
      <c r="B66" s="238" t="s">
        <v>975</v>
      </c>
      <c r="C66" s="236">
        <v>-680663.95</v>
      </c>
      <c r="D66" s="222"/>
    </row>
    <row r="67" spans="1:4" x14ac:dyDescent="0.2">
      <c r="A67" s="238" t="s">
        <v>976</v>
      </c>
      <c r="B67" s="238" t="s">
        <v>977</v>
      </c>
      <c r="C67" s="236">
        <v>-696.95</v>
      </c>
      <c r="D67" s="222"/>
    </row>
    <row r="68" spans="1:4" x14ac:dyDescent="0.2">
      <c r="A68" s="238" t="s">
        <v>978</v>
      </c>
      <c r="B68" s="238" t="s">
        <v>979</v>
      </c>
      <c r="C68" s="236">
        <v>-18333</v>
      </c>
      <c r="D68" s="222"/>
    </row>
    <row r="69" spans="1:4" x14ac:dyDescent="0.2">
      <c r="A69" s="238" t="s">
        <v>980</v>
      </c>
      <c r="B69" s="238" t="s">
        <v>981</v>
      </c>
      <c r="C69" s="236">
        <v>-119723.1</v>
      </c>
      <c r="D69" s="222"/>
    </row>
    <row r="70" spans="1:4" x14ac:dyDescent="0.2">
      <c r="A70" s="238" t="s">
        <v>982</v>
      </c>
      <c r="B70" s="238" t="s">
        <v>983</v>
      </c>
      <c r="C70" s="236">
        <v>-2172476.2400000002</v>
      </c>
      <c r="D70" s="222"/>
    </row>
    <row r="71" spans="1:4" x14ac:dyDescent="0.2">
      <c r="A71" s="238" t="s">
        <v>984</v>
      </c>
      <c r="B71" s="238" t="s">
        <v>985</v>
      </c>
      <c r="C71" s="236">
        <v>281</v>
      </c>
      <c r="D71" s="222"/>
    </row>
    <row r="72" spans="1:4" x14ac:dyDescent="0.2">
      <c r="A72" s="238" t="s">
        <v>986</v>
      </c>
      <c r="B72" s="238" t="s">
        <v>987</v>
      </c>
      <c r="C72" s="236">
        <v>-12675.12</v>
      </c>
      <c r="D72" s="222"/>
    </row>
    <row r="73" spans="1:4" x14ac:dyDescent="0.2">
      <c r="A73" s="238" t="s">
        <v>988</v>
      </c>
      <c r="B73" s="238" t="s">
        <v>989</v>
      </c>
      <c r="C73" s="236">
        <v>-232258.54</v>
      </c>
      <c r="D73" s="222"/>
    </row>
    <row r="74" spans="1:4" x14ac:dyDescent="0.2">
      <c r="A74" s="238" t="s">
        <v>576</v>
      </c>
      <c r="B74" s="238" t="s">
        <v>576</v>
      </c>
      <c r="C74" s="236"/>
      <c r="D74" s="222"/>
    </row>
    <row r="75" spans="1:4" x14ac:dyDescent="0.2">
      <c r="A75" s="238"/>
      <c r="B75" s="238"/>
      <c r="C75" s="236"/>
      <c r="D75" s="222"/>
    </row>
    <row r="76" spans="1:4" s="8" customFormat="1" x14ac:dyDescent="0.2">
      <c r="A76" s="253"/>
      <c r="B76" s="253" t="s">
        <v>356</v>
      </c>
      <c r="C76" s="233">
        <f>SUM(C8:C75)</f>
        <v>-120381516.21000001</v>
      </c>
      <c r="D76" s="244"/>
    </row>
    <row r="77" spans="1:4" s="8" customFormat="1" x14ac:dyDescent="0.2">
      <c r="A77" s="59"/>
      <c r="B77" s="59"/>
      <c r="C77" s="11"/>
      <c r="D77" s="11"/>
    </row>
    <row r="78" spans="1:4" s="8" customFormat="1" x14ac:dyDescent="0.2">
      <c r="A78" s="59"/>
      <c r="B78" s="59"/>
      <c r="C78" s="11"/>
      <c r="D78" s="11"/>
    </row>
    <row r="79" spans="1:4" x14ac:dyDescent="0.2">
      <c r="A79" s="60"/>
      <c r="B79" s="60"/>
      <c r="C79" s="36"/>
      <c r="D79" s="36"/>
    </row>
    <row r="80" spans="1:4" ht="21.75" customHeight="1" x14ac:dyDescent="0.2">
      <c r="A80" s="311" t="s">
        <v>355</v>
      </c>
      <c r="B80" s="311"/>
      <c r="C80" s="339"/>
      <c r="D80" s="190" t="s">
        <v>354</v>
      </c>
    </row>
    <row r="81" spans="1:4" x14ac:dyDescent="0.2">
      <c r="A81" s="317"/>
      <c r="B81" s="317"/>
      <c r="C81" s="318"/>
      <c r="D81" s="338"/>
    </row>
    <row r="82" spans="1:4" ht="15" customHeight="1" x14ac:dyDescent="0.2">
      <c r="A82" s="228" t="s">
        <v>45</v>
      </c>
      <c r="B82" s="227" t="s">
        <v>46</v>
      </c>
      <c r="C82" s="225" t="s">
        <v>243</v>
      </c>
      <c r="D82" s="225" t="s">
        <v>262</v>
      </c>
    </row>
    <row r="83" spans="1:4" x14ac:dyDescent="0.2">
      <c r="A83" s="238" t="s">
        <v>990</v>
      </c>
      <c r="B83" s="238" t="s">
        <v>991</v>
      </c>
      <c r="C83" s="236">
        <v>-37641214.689999998</v>
      </c>
      <c r="D83" s="222"/>
    </row>
    <row r="84" spans="1:4" x14ac:dyDescent="0.2">
      <c r="A84" s="238" t="s">
        <v>992</v>
      </c>
      <c r="B84" s="238" t="s">
        <v>993</v>
      </c>
      <c r="C84" s="236">
        <v>-5444797.4900000002</v>
      </c>
      <c r="D84" s="222"/>
    </row>
    <row r="85" spans="1:4" x14ac:dyDescent="0.2">
      <c r="A85" s="238" t="s">
        <v>994</v>
      </c>
      <c r="B85" s="238" t="s">
        <v>995</v>
      </c>
      <c r="C85" s="236">
        <v>-2699343.65</v>
      </c>
      <c r="D85" s="222"/>
    </row>
    <row r="86" spans="1:4" x14ac:dyDescent="0.2">
      <c r="A86" s="238" t="s">
        <v>996</v>
      </c>
      <c r="B86" s="238" t="s">
        <v>997</v>
      </c>
      <c r="C86" s="236">
        <v>-881980.51</v>
      </c>
      <c r="D86" s="222"/>
    </row>
    <row r="87" spans="1:4" x14ac:dyDescent="0.2">
      <c r="A87" s="238" t="s">
        <v>998</v>
      </c>
      <c r="B87" s="238" t="s">
        <v>999</v>
      </c>
      <c r="C87" s="236">
        <v>-658186.17000000004</v>
      </c>
      <c r="D87" s="222"/>
    </row>
    <row r="88" spans="1:4" x14ac:dyDescent="0.2">
      <c r="A88" s="238" t="s">
        <v>1000</v>
      </c>
      <c r="B88" s="238" t="s">
        <v>1001</v>
      </c>
      <c r="C88" s="236">
        <v>-1406007.71</v>
      </c>
      <c r="D88" s="222"/>
    </row>
    <row r="89" spans="1:4" x14ac:dyDescent="0.2">
      <c r="A89" s="238" t="s">
        <v>1002</v>
      </c>
      <c r="B89" s="238" t="s">
        <v>1003</v>
      </c>
      <c r="C89" s="236">
        <v>-9991.9</v>
      </c>
      <c r="D89" s="222"/>
    </row>
    <row r="90" spans="1:4" x14ac:dyDescent="0.2">
      <c r="A90" s="238" t="s">
        <v>1004</v>
      </c>
      <c r="B90" s="238" t="s">
        <v>1005</v>
      </c>
      <c r="C90" s="236">
        <v>-295952.7</v>
      </c>
      <c r="D90" s="222"/>
    </row>
    <row r="91" spans="1:4" x14ac:dyDescent="0.2">
      <c r="A91" s="238" t="s">
        <v>1006</v>
      </c>
      <c r="B91" s="238" t="s">
        <v>1007</v>
      </c>
      <c r="C91" s="236">
        <v>-2525998</v>
      </c>
      <c r="D91" s="222"/>
    </row>
    <row r="92" spans="1:4" x14ac:dyDescent="0.2">
      <c r="A92" s="238" t="s">
        <v>1008</v>
      </c>
      <c r="B92" s="238" t="s">
        <v>1009</v>
      </c>
      <c r="C92" s="236">
        <v>-35452509</v>
      </c>
      <c r="D92" s="222"/>
    </row>
    <row r="93" spans="1:4" x14ac:dyDescent="0.2">
      <c r="A93" s="238" t="s">
        <v>1010</v>
      </c>
      <c r="B93" s="238" t="s">
        <v>1011</v>
      </c>
      <c r="C93" s="236">
        <v>-23617629</v>
      </c>
      <c r="D93" s="222"/>
    </row>
    <row r="94" spans="1:4" x14ac:dyDescent="0.2">
      <c r="A94" s="238" t="s">
        <v>1012</v>
      </c>
      <c r="B94" s="238" t="s">
        <v>1013</v>
      </c>
      <c r="C94" s="236">
        <v>-746200</v>
      </c>
      <c r="D94" s="222"/>
    </row>
    <row r="95" spans="1:4" x14ac:dyDescent="0.2">
      <c r="A95" s="238" t="s">
        <v>1014</v>
      </c>
      <c r="B95" s="238" t="s">
        <v>1015</v>
      </c>
      <c r="C95" s="236">
        <v>-978150.9</v>
      </c>
      <c r="D95" s="222"/>
    </row>
    <row r="96" spans="1:4" x14ac:dyDescent="0.2">
      <c r="A96" s="238" t="s">
        <v>1016</v>
      </c>
      <c r="B96" s="238" t="s">
        <v>1017</v>
      </c>
      <c r="C96" s="236">
        <v>-7688910.5999999996</v>
      </c>
      <c r="D96" s="222"/>
    </row>
    <row r="97" spans="1:4" x14ac:dyDescent="0.2">
      <c r="A97" s="238" t="s">
        <v>1018</v>
      </c>
      <c r="B97" s="238" t="s">
        <v>1019</v>
      </c>
      <c r="C97" s="236">
        <v>-343074.35</v>
      </c>
      <c r="D97" s="222"/>
    </row>
    <row r="98" spans="1:4" x14ac:dyDescent="0.2">
      <c r="A98" s="238" t="s">
        <v>1020</v>
      </c>
      <c r="B98" s="238" t="s">
        <v>1021</v>
      </c>
      <c r="C98" s="236">
        <v>-2217804.0299999998</v>
      </c>
      <c r="D98" s="222"/>
    </row>
    <row r="99" spans="1:4" x14ac:dyDescent="0.2">
      <c r="A99" s="238" t="s">
        <v>1022</v>
      </c>
      <c r="B99" s="238" t="s">
        <v>1023</v>
      </c>
      <c r="C99" s="236">
        <v>-10376289.43</v>
      </c>
      <c r="D99" s="222"/>
    </row>
    <row r="100" spans="1:4" x14ac:dyDescent="0.2">
      <c r="A100" s="238"/>
      <c r="B100" s="238"/>
      <c r="C100" s="236"/>
      <c r="D100" s="222"/>
    </row>
    <row r="101" spans="1:4" x14ac:dyDescent="0.2">
      <c r="A101" s="238"/>
      <c r="B101" s="238"/>
      <c r="C101" s="236"/>
      <c r="D101" s="222"/>
    </row>
    <row r="102" spans="1:4" x14ac:dyDescent="0.2">
      <c r="A102" s="238"/>
      <c r="B102" s="238"/>
      <c r="C102" s="236"/>
      <c r="D102" s="222"/>
    </row>
    <row r="103" spans="1:4" x14ac:dyDescent="0.2">
      <c r="A103" s="238"/>
      <c r="B103" s="238"/>
      <c r="C103" s="236"/>
      <c r="D103" s="222"/>
    </row>
    <row r="104" spans="1:4" x14ac:dyDescent="0.2">
      <c r="A104" s="238"/>
      <c r="B104" s="238"/>
      <c r="C104" s="236"/>
      <c r="D104" s="222"/>
    </row>
    <row r="105" spans="1:4" x14ac:dyDescent="0.2">
      <c r="A105" s="238"/>
      <c r="B105" s="238"/>
      <c r="C105" s="236"/>
      <c r="D105" s="222"/>
    </row>
    <row r="106" spans="1:4" x14ac:dyDescent="0.2">
      <c r="A106" s="238"/>
      <c r="B106" s="238"/>
      <c r="C106" s="236"/>
      <c r="D106" s="222"/>
    </row>
    <row r="107" spans="1:4" x14ac:dyDescent="0.2">
      <c r="A107" s="238"/>
      <c r="B107" s="238"/>
      <c r="C107" s="236"/>
      <c r="D107" s="222"/>
    </row>
    <row r="108" spans="1:4" x14ac:dyDescent="0.2">
      <c r="A108" s="238"/>
      <c r="B108" s="238"/>
      <c r="C108" s="236"/>
      <c r="D108" s="222"/>
    </row>
    <row r="109" spans="1:4" x14ac:dyDescent="0.2">
      <c r="A109" s="238"/>
      <c r="B109" s="238"/>
      <c r="C109" s="236"/>
      <c r="D109" s="222"/>
    </row>
    <row r="110" spans="1:4" x14ac:dyDescent="0.2">
      <c r="A110" s="238"/>
      <c r="B110" s="238"/>
      <c r="C110" s="236"/>
      <c r="D110" s="222"/>
    </row>
    <row r="111" spans="1:4" x14ac:dyDescent="0.2">
      <c r="A111" s="238"/>
      <c r="B111" s="238"/>
      <c r="C111" s="236"/>
      <c r="D111" s="222"/>
    </row>
    <row r="112" spans="1:4" x14ac:dyDescent="0.2">
      <c r="A112" s="238"/>
      <c r="B112" s="238"/>
      <c r="C112" s="236"/>
      <c r="D112" s="222"/>
    </row>
    <row r="113" spans="1:4" x14ac:dyDescent="0.2">
      <c r="A113" s="238"/>
      <c r="B113" s="238"/>
      <c r="C113" s="236"/>
      <c r="D113" s="222"/>
    </row>
    <row r="114" spans="1:4" x14ac:dyDescent="0.2">
      <c r="A114" s="238"/>
      <c r="B114" s="238"/>
      <c r="C114" s="236"/>
      <c r="D114" s="222"/>
    </row>
    <row r="115" spans="1:4" x14ac:dyDescent="0.2">
      <c r="A115" s="238"/>
      <c r="B115" s="238"/>
      <c r="C115" s="236"/>
      <c r="D115" s="222"/>
    </row>
    <row r="116" spans="1:4" x14ac:dyDescent="0.2">
      <c r="A116" s="238"/>
      <c r="B116" s="238"/>
      <c r="C116" s="236"/>
      <c r="D116" s="222"/>
    </row>
    <row r="117" spans="1:4" x14ac:dyDescent="0.2">
      <c r="A117" s="238"/>
      <c r="B117" s="238"/>
      <c r="C117" s="236"/>
      <c r="D117" s="222"/>
    </row>
    <row r="118" spans="1:4" x14ac:dyDescent="0.2">
      <c r="A118" s="238"/>
      <c r="B118" s="238"/>
      <c r="C118" s="236"/>
      <c r="D118" s="222"/>
    </row>
    <row r="119" spans="1:4" x14ac:dyDescent="0.2">
      <c r="A119" s="238"/>
      <c r="B119" s="238"/>
      <c r="C119" s="236"/>
      <c r="D119" s="222"/>
    </row>
    <row r="120" spans="1:4" x14ac:dyDescent="0.2">
      <c r="A120" s="253"/>
      <c r="B120" s="253" t="s">
        <v>353</v>
      </c>
      <c r="C120" s="233">
        <f>SUM(C83:C119)</f>
        <v>-132984040.13</v>
      </c>
      <c r="D120" s="244"/>
    </row>
    <row r="121" spans="1:4" x14ac:dyDescent="0.2">
      <c r="A121" s="60"/>
      <c r="B121" s="60"/>
      <c r="C121" s="36"/>
      <c r="D121" s="36"/>
    </row>
    <row r="122" spans="1:4" x14ac:dyDescent="0.2">
      <c r="A122" s="60"/>
      <c r="B122" s="60"/>
      <c r="C122" s="36"/>
      <c r="D122" s="36"/>
    </row>
    <row r="123" spans="1:4" x14ac:dyDescent="0.2">
      <c r="A123" s="60"/>
      <c r="B123" s="60"/>
      <c r="C123" s="36"/>
      <c r="D123" s="36"/>
    </row>
    <row r="124" spans="1:4" x14ac:dyDescent="0.2">
      <c r="A124" s="60"/>
      <c r="B124" s="60"/>
      <c r="C124" s="36"/>
      <c r="D124" s="36"/>
    </row>
    <row r="125" spans="1:4" x14ac:dyDescent="0.2">
      <c r="A125" s="60"/>
      <c r="B125" s="60"/>
      <c r="C125" s="36"/>
      <c r="D125" s="36"/>
    </row>
    <row r="126" spans="1:4" x14ac:dyDescent="0.2">
      <c r="A126" s="60"/>
      <c r="B126" s="60"/>
      <c r="C126" s="36"/>
      <c r="D126" s="36"/>
    </row>
    <row r="127" spans="1:4" x14ac:dyDescent="0.2">
      <c r="A127" s="60"/>
      <c r="B127" s="60"/>
      <c r="C127" s="36"/>
      <c r="D127" s="36"/>
    </row>
    <row r="128" spans="1:4" x14ac:dyDescent="0.2">
      <c r="A128" s="60"/>
      <c r="B128" s="60"/>
      <c r="C128" s="36"/>
      <c r="D128" s="36"/>
    </row>
    <row r="129" spans="1:4" x14ac:dyDescent="0.2">
      <c r="A129" s="60"/>
      <c r="B129" s="60"/>
      <c r="C129" s="36"/>
      <c r="D129" s="36"/>
    </row>
    <row r="130" spans="1:4" x14ac:dyDescent="0.2">
      <c r="A130" s="60"/>
      <c r="B130" s="60"/>
      <c r="C130" s="36"/>
      <c r="D130" s="36"/>
    </row>
    <row r="131" spans="1:4" x14ac:dyDescent="0.2">
      <c r="A131" s="60"/>
      <c r="B131" s="60"/>
      <c r="C131" s="36"/>
      <c r="D131" s="36"/>
    </row>
    <row r="132" spans="1:4" x14ac:dyDescent="0.2">
      <c r="A132" s="60"/>
      <c r="B132" s="60"/>
      <c r="C132" s="36"/>
      <c r="D132" s="36"/>
    </row>
    <row r="133" spans="1:4" x14ac:dyDescent="0.2">
      <c r="A133" s="60"/>
      <c r="B133" s="60"/>
      <c r="C133" s="36"/>
      <c r="D133" s="36"/>
    </row>
    <row r="134" spans="1:4" x14ac:dyDescent="0.2">
      <c r="A134" s="60"/>
      <c r="B134" s="60"/>
      <c r="C134" s="36"/>
      <c r="D134" s="36"/>
    </row>
    <row r="135" spans="1:4" x14ac:dyDescent="0.2">
      <c r="A135" s="60"/>
      <c r="B135" s="60"/>
      <c r="C135" s="36"/>
      <c r="D135" s="36"/>
    </row>
    <row r="136" spans="1:4" x14ac:dyDescent="0.2">
      <c r="A136" s="60"/>
      <c r="B136" s="60"/>
      <c r="C136" s="36"/>
      <c r="D136" s="36"/>
    </row>
    <row r="137" spans="1:4" x14ac:dyDescent="0.2">
      <c r="A137" s="60"/>
      <c r="B137" s="60"/>
      <c r="C137" s="36"/>
      <c r="D137" s="36"/>
    </row>
  </sheetData>
  <dataValidations count="4">
    <dataValidation allowBlank="1" showInputMessage="1" showErrorMessage="1" prompt="Saldo final de la Información Financiera Trimestral que se presenta (trimestral: 1er, 2do, 3ro. o 4to.)." sqref="C7 C82"/>
    <dataValidation allowBlank="1" showInputMessage="1" showErrorMessage="1" prompt="Corresponde al número de la cuenta de acuerdo al Plan de Cuentas emitido por el CONAC (DOF 23/12/2015)." sqref="A7 A82"/>
    <dataValidation allowBlank="1" showInputMessage="1" showErrorMessage="1" prompt="Corresponde al nombre o descripción de la cuenta de acuerdo al Plan de Cuentas emitido por el CONAC." sqref="B7 B82"/>
    <dataValidation allowBlank="1" showInputMessage="1" showErrorMessage="1" prompt="Características cualitativas significativas que les impacten financieramente." sqref="D7 D8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K11" sqref="K11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142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233</v>
      </c>
      <c r="B4" s="117"/>
      <c r="C4" s="118"/>
      <c r="D4" s="119"/>
    </row>
    <row r="5" spans="1:4" ht="14.1" customHeight="1" x14ac:dyDescent="0.2">
      <c r="A5" s="139" t="s">
        <v>143</v>
      </c>
      <c r="B5" s="92"/>
      <c r="C5" s="92"/>
      <c r="D5" s="93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361</v>
      </c>
      <c r="B5" s="311"/>
      <c r="C5" s="22"/>
      <c r="E5" s="190" t="s">
        <v>360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 x14ac:dyDescent="0.2">
      <c r="A8" s="344" t="s">
        <v>576</v>
      </c>
      <c r="B8" s="344" t="s">
        <v>576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359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K11" sqref="K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142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154"/>
      <c r="C4" s="154"/>
      <c r="D4" s="154"/>
      <c r="E4" s="155"/>
    </row>
    <row r="5" spans="1:5" ht="14.1" customHeight="1" x14ac:dyDescent="0.2">
      <c r="A5" s="139" t="s">
        <v>143</v>
      </c>
      <c r="B5" s="145"/>
      <c r="C5" s="145"/>
      <c r="D5" s="145"/>
      <c r="E5" s="146"/>
    </row>
    <row r="6" spans="1:5" ht="14.1" customHeight="1" x14ac:dyDescent="0.2">
      <c r="A6" s="139" t="s">
        <v>172</v>
      </c>
      <c r="B6" s="140"/>
      <c r="C6" s="140"/>
      <c r="D6" s="140"/>
      <c r="E6" s="167"/>
    </row>
    <row r="7" spans="1:5" ht="27.95" customHeight="1" x14ac:dyDescent="0.2">
      <c r="A7" s="463" t="s">
        <v>204</v>
      </c>
      <c r="B7" s="474"/>
      <c r="C7" s="474"/>
      <c r="D7" s="474"/>
      <c r="E7" s="475"/>
    </row>
    <row r="8" spans="1:5" ht="14.1" customHeight="1" thickBot="1" x14ac:dyDescent="0.25">
      <c r="A8" s="163" t="s">
        <v>173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366</v>
      </c>
      <c r="B5" s="217"/>
      <c r="C5" s="22"/>
      <c r="D5" s="357"/>
      <c r="E5" s="356" t="s">
        <v>365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 x14ac:dyDescent="0.2">
      <c r="A8" s="238" t="s">
        <v>1024</v>
      </c>
      <c r="B8" s="238" t="s">
        <v>1025</v>
      </c>
      <c r="C8" s="254">
        <v>38808916.899999999</v>
      </c>
      <c r="D8" s="352">
        <f>C8/C109</f>
        <v>0.34395043399898095</v>
      </c>
      <c r="E8" s="351"/>
    </row>
    <row r="9" spans="1:8" x14ac:dyDescent="0.2">
      <c r="A9" s="238" t="s">
        <v>1026</v>
      </c>
      <c r="B9" s="238" t="s">
        <v>1027</v>
      </c>
      <c r="C9" s="254">
        <v>3524</v>
      </c>
      <c r="D9" s="352">
        <f>C9/C109</f>
        <v>3.1232031868748412E-5</v>
      </c>
      <c r="E9" s="351"/>
    </row>
    <row r="10" spans="1:8" x14ac:dyDescent="0.2">
      <c r="A10" s="238" t="s">
        <v>1028</v>
      </c>
      <c r="B10" s="238" t="s">
        <v>1029</v>
      </c>
      <c r="C10" s="254">
        <v>2642747.7400000002</v>
      </c>
      <c r="D10" s="352">
        <f>C10/C109</f>
        <v>2.3421788205659152E-2</v>
      </c>
      <c r="E10" s="351"/>
    </row>
    <row r="11" spans="1:8" x14ac:dyDescent="0.2">
      <c r="A11" s="238" t="s">
        <v>1030</v>
      </c>
      <c r="B11" s="238" t="s">
        <v>1031</v>
      </c>
      <c r="C11" s="254">
        <v>42605.63</v>
      </c>
      <c r="D11" s="352">
        <f>C11/C109</f>
        <v>3.7759943074577282E-4</v>
      </c>
      <c r="E11" s="351"/>
    </row>
    <row r="12" spans="1:8" x14ac:dyDescent="0.2">
      <c r="A12" s="238" t="s">
        <v>1032</v>
      </c>
      <c r="B12" s="238" t="s">
        <v>1033</v>
      </c>
      <c r="C12" s="254">
        <v>270296.65000000002</v>
      </c>
      <c r="D12" s="352">
        <f>C12/C109</f>
        <v>2.3955486909239322E-3</v>
      </c>
      <c r="E12" s="351"/>
    </row>
    <row r="13" spans="1:8" x14ac:dyDescent="0.2">
      <c r="A13" s="238" t="s">
        <v>1034</v>
      </c>
      <c r="B13" s="238" t="s">
        <v>1035</v>
      </c>
      <c r="C13" s="254">
        <v>186298.98</v>
      </c>
      <c r="D13" s="352">
        <f>C13/C109</f>
        <v>1.6511054711905006E-3</v>
      </c>
      <c r="E13" s="351"/>
    </row>
    <row r="14" spans="1:8" x14ac:dyDescent="0.2">
      <c r="A14" s="238" t="s">
        <v>1036</v>
      </c>
      <c r="B14" s="238" t="s">
        <v>1037</v>
      </c>
      <c r="C14" s="254">
        <v>1371337.8</v>
      </c>
      <c r="D14" s="352">
        <f>C14/C109</f>
        <v>1.2153707682298337E-2</v>
      </c>
      <c r="E14" s="351"/>
    </row>
    <row r="15" spans="1:8" x14ac:dyDescent="0.2">
      <c r="A15" s="238" t="s">
        <v>1038</v>
      </c>
      <c r="B15" s="238" t="s">
        <v>1039</v>
      </c>
      <c r="C15" s="254">
        <v>1093387.98</v>
      </c>
      <c r="D15" s="352">
        <f>C15/C109</f>
        <v>9.6903315085886642E-3</v>
      </c>
      <c r="E15" s="351"/>
    </row>
    <row r="16" spans="1:8" x14ac:dyDescent="0.2">
      <c r="A16" s="238" t="s">
        <v>1040</v>
      </c>
      <c r="B16" s="238" t="s">
        <v>1041</v>
      </c>
      <c r="C16" s="254">
        <v>186536.62</v>
      </c>
      <c r="D16" s="352">
        <f>C16/C109</f>
        <v>1.6532115949286642E-3</v>
      </c>
      <c r="E16" s="351"/>
    </row>
    <row r="17" spans="1:5" x14ac:dyDescent="0.2">
      <c r="A17" s="238" t="s">
        <v>1042</v>
      </c>
      <c r="B17" s="238" t="s">
        <v>1043</v>
      </c>
      <c r="C17" s="254">
        <v>96216.55</v>
      </c>
      <c r="D17" s="352">
        <f>C17/C109</f>
        <v>8.5273506126589825E-4</v>
      </c>
      <c r="E17" s="351"/>
    </row>
    <row r="18" spans="1:5" x14ac:dyDescent="0.2">
      <c r="A18" s="238" t="s">
        <v>1044</v>
      </c>
      <c r="B18" s="238" t="s">
        <v>1045</v>
      </c>
      <c r="C18" s="254">
        <v>95279.71</v>
      </c>
      <c r="D18" s="352">
        <f>C18/C109</f>
        <v>8.4443216207863425E-4</v>
      </c>
      <c r="E18" s="351"/>
    </row>
    <row r="19" spans="1:5" x14ac:dyDescent="0.2">
      <c r="A19" s="238" t="s">
        <v>1046</v>
      </c>
      <c r="B19" s="238" t="s">
        <v>1047</v>
      </c>
      <c r="C19" s="254">
        <v>8467.0499999999993</v>
      </c>
      <c r="D19" s="352">
        <f>C19/C109</f>
        <v>7.5040628670342292E-5</v>
      </c>
      <c r="E19" s="351"/>
    </row>
    <row r="20" spans="1:5" x14ac:dyDescent="0.2">
      <c r="A20" s="238" t="s">
        <v>1048</v>
      </c>
      <c r="B20" s="238" t="s">
        <v>1049</v>
      </c>
      <c r="C20" s="254">
        <v>72905.25</v>
      </c>
      <c r="D20" s="352">
        <f>C20/C109</f>
        <v>6.4613481594752279E-4</v>
      </c>
      <c r="E20" s="351"/>
    </row>
    <row r="21" spans="1:5" x14ac:dyDescent="0.2">
      <c r="A21" s="238" t="s">
        <v>1050</v>
      </c>
      <c r="B21" s="238" t="s">
        <v>1051</v>
      </c>
      <c r="C21" s="254">
        <v>73793.399999999994</v>
      </c>
      <c r="D21" s="352">
        <f>C21/C109</f>
        <v>6.5400619197028922E-4</v>
      </c>
      <c r="E21" s="351"/>
    </row>
    <row r="22" spans="1:5" x14ac:dyDescent="0.2">
      <c r="A22" s="238" t="s">
        <v>1052</v>
      </c>
      <c r="B22" s="238" t="s">
        <v>1053</v>
      </c>
      <c r="C22" s="254">
        <v>195797.04</v>
      </c>
      <c r="D22" s="352">
        <f>C22/C109</f>
        <v>1.7352835962220795E-3</v>
      </c>
      <c r="E22" s="351"/>
    </row>
    <row r="23" spans="1:5" x14ac:dyDescent="0.2">
      <c r="A23" s="238" t="s">
        <v>1054</v>
      </c>
      <c r="B23" s="238" t="s">
        <v>1055</v>
      </c>
      <c r="C23" s="254">
        <v>4263</v>
      </c>
      <c r="D23" s="352">
        <f>C23/C109</f>
        <v>3.7781541389464952E-5</v>
      </c>
      <c r="E23" s="351"/>
    </row>
    <row r="24" spans="1:5" x14ac:dyDescent="0.2">
      <c r="A24" s="238" t="s">
        <v>1056</v>
      </c>
      <c r="B24" s="238" t="s">
        <v>1057</v>
      </c>
      <c r="C24" s="254">
        <v>63175.34</v>
      </c>
      <c r="D24" s="352">
        <f>C24/C109</f>
        <v>5.5990188200880141E-4</v>
      </c>
      <c r="E24" s="351"/>
    </row>
    <row r="25" spans="1:5" x14ac:dyDescent="0.2">
      <c r="A25" s="238" t="s">
        <v>1058</v>
      </c>
      <c r="B25" s="238" t="s">
        <v>1059</v>
      </c>
      <c r="C25" s="254">
        <v>36959.97</v>
      </c>
      <c r="D25" s="352">
        <f>C25/C109</f>
        <v>3.2756383680703329E-4</v>
      </c>
      <c r="E25" s="351"/>
    </row>
    <row r="26" spans="1:5" x14ac:dyDescent="0.2">
      <c r="A26" s="238" t="s">
        <v>1060</v>
      </c>
      <c r="B26" s="238" t="s">
        <v>1061</v>
      </c>
      <c r="C26" s="254">
        <v>409103.51</v>
      </c>
      <c r="D26" s="352">
        <f>C26/C109</f>
        <v>3.6257474069060261E-3</v>
      </c>
      <c r="E26" s="351"/>
    </row>
    <row r="27" spans="1:5" x14ac:dyDescent="0.2">
      <c r="A27" s="238" t="s">
        <v>1062</v>
      </c>
      <c r="B27" s="238" t="s">
        <v>1063</v>
      </c>
      <c r="C27" s="254">
        <v>103845.21</v>
      </c>
      <c r="D27" s="352">
        <f>C27/C109</f>
        <v>9.2034532012964581E-4</v>
      </c>
      <c r="E27" s="351"/>
    </row>
    <row r="28" spans="1:5" x14ac:dyDescent="0.2">
      <c r="A28" s="238" t="s">
        <v>1064</v>
      </c>
      <c r="B28" s="238" t="s">
        <v>1065</v>
      </c>
      <c r="C28" s="254">
        <v>19749</v>
      </c>
      <c r="D28" s="352">
        <f>C28/C109</f>
        <v>1.7502877337568457E-4</v>
      </c>
      <c r="E28" s="351"/>
    </row>
    <row r="29" spans="1:5" x14ac:dyDescent="0.2">
      <c r="A29" s="238" t="s">
        <v>1066</v>
      </c>
      <c r="B29" s="238" t="s">
        <v>1067</v>
      </c>
      <c r="C29" s="254">
        <v>116010.96</v>
      </c>
      <c r="D29" s="352">
        <f>C29/C109</f>
        <v>1.0281662882645E-3</v>
      </c>
      <c r="E29" s="351"/>
    </row>
    <row r="30" spans="1:5" x14ac:dyDescent="0.2">
      <c r="A30" s="238" t="s">
        <v>1068</v>
      </c>
      <c r="B30" s="238" t="s">
        <v>1069</v>
      </c>
      <c r="C30" s="254">
        <v>1221987.31</v>
      </c>
      <c r="D30" s="352">
        <f>C30/C109</f>
        <v>1.0830064304519339E-2</v>
      </c>
      <c r="E30" s="351"/>
    </row>
    <row r="31" spans="1:5" x14ac:dyDescent="0.2">
      <c r="A31" s="238" t="s">
        <v>1070</v>
      </c>
      <c r="B31" s="238" t="s">
        <v>1071</v>
      </c>
      <c r="C31" s="254">
        <v>42</v>
      </c>
      <c r="D31" s="352">
        <f>C31/C109</f>
        <v>3.7223193487157591E-7</v>
      </c>
      <c r="E31" s="351"/>
    </row>
    <row r="32" spans="1:5" x14ac:dyDescent="0.2">
      <c r="A32" s="238" t="s">
        <v>1072</v>
      </c>
      <c r="B32" s="238" t="s">
        <v>1073</v>
      </c>
      <c r="C32" s="254">
        <v>1618824</v>
      </c>
      <c r="D32" s="352">
        <f>C32/C109</f>
        <v>1.4347094993727237E-2</v>
      </c>
      <c r="E32" s="351"/>
    </row>
    <row r="33" spans="1:5" x14ac:dyDescent="0.2">
      <c r="A33" s="238" t="s">
        <v>1074</v>
      </c>
      <c r="B33" s="238" t="s">
        <v>1075</v>
      </c>
      <c r="C33" s="254">
        <v>3942489.88</v>
      </c>
      <c r="D33" s="352">
        <f>C33/C109</f>
        <v>3.4940967529619213E-2</v>
      </c>
      <c r="E33" s="351"/>
    </row>
    <row r="34" spans="1:5" x14ac:dyDescent="0.2">
      <c r="A34" s="238" t="s">
        <v>1076</v>
      </c>
      <c r="B34" s="238" t="s">
        <v>1077</v>
      </c>
      <c r="C34" s="254">
        <v>590817.6</v>
      </c>
      <c r="D34" s="352">
        <f>C34/C109</f>
        <v>5.2362185334328751E-3</v>
      </c>
      <c r="E34" s="351"/>
    </row>
    <row r="35" spans="1:5" x14ac:dyDescent="0.2">
      <c r="A35" s="238" t="s">
        <v>1078</v>
      </c>
      <c r="B35" s="238" t="s">
        <v>1079</v>
      </c>
      <c r="C35" s="254">
        <v>610038.30000000005</v>
      </c>
      <c r="D35" s="352">
        <f>C35/C109</f>
        <v>5.4065651608277828E-3</v>
      </c>
      <c r="E35" s="351"/>
    </row>
    <row r="36" spans="1:5" x14ac:dyDescent="0.2">
      <c r="A36" s="238" t="s">
        <v>1080</v>
      </c>
      <c r="B36" s="238" t="s">
        <v>1081</v>
      </c>
      <c r="C36" s="254">
        <v>64480.22</v>
      </c>
      <c r="D36" s="352">
        <f>C36/C109</f>
        <v>5.714665964653544E-4</v>
      </c>
      <c r="E36" s="351"/>
    </row>
    <row r="37" spans="1:5" x14ac:dyDescent="0.2">
      <c r="A37" s="238" t="s">
        <v>1082</v>
      </c>
      <c r="B37" s="238" t="s">
        <v>1083</v>
      </c>
      <c r="C37" s="254">
        <v>5580.93</v>
      </c>
      <c r="D37" s="352">
        <f>C37/C109</f>
        <v>4.9461913625781528E-5</v>
      </c>
      <c r="E37" s="351"/>
    </row>
    <row r="38" spans="1:5" x14ac:dyDescent="0.2">
      <c r="A38" s="238" t="s">
        <v>1084</v>
      </c>
      <c r="B38" s="238" t="s">
        <v>1085</v>
      </c>
      <c r="C38" s="254">
        <v>5196.3599999999997</v>
      </c>
      <c r="D38" s="352">
        <f>C38/C109</f>
        <v>4.6053598502125282E-5</v>
      </c>
      <c r="E38" s="351"/>
    </row>
    <row r="39" spans="1:5" x14ac:dyDescent="0.2">
      <c r="A39" s="238" t="s">
        <v>1086</v>
      </c>
      <c r="B39" s="238" t="s">
        <v>1087</v>
      </c>
      <c r="C39" s="254">
        <v>59724.32</v>
      </c>
      <c r="D39" s="352">
        <f>C39/C109</f>
        <v>5.2931664744021803E-4</v>
      </c>
      <c r="E39" s="351"/>
    </row>
    <row r="40" spans="1:5" x14ac:dyDescent="0.2">
      <c r="A40" s="238" t="s">
        <v>1088</v>
      </c>
      <c r="B40" s="238" t="s">
        <v>1089</v>
      </c>
      <c r="C40" s="254">
        <v>7846017.3200000003</v>
      </c>
      <c r="D40" s="352">
        <f>C40/C109</f>
        <v>6.953662400141658E-2</v>
      </c>
      <c r="E40" s="351"/>
    </row>
    <row r="41" spans="1:5" x14ac:dyDescent="0.2">
      <c r="A41" s="238" t="s">
        <v>1090</v>
      </c>
      <c r="B41" s="238" t="s">
        <v>1091</v>
      </c>
      <c r="C41" s="254">
        <v>66090.899999999994</v>
      </c>
      <c r="D41" s="352">
        <f>C41/C109</f>
        <v>5.8574151391437696E-4</v>
      </c>
      <c r="E41" s="351"/>
    </row>
    <row r="42" spans="1:5" x14ac:dyDescent="0.2">
      <c r="A42" s="238" t="s">
        <v>1092</v>
      </c>
      <c r="B42" s="238" t="s">
        <v>1093</v>
      </c>
      <c r="C42" s="254">
        <v>105986.91</v>
      </c>
      <c r="D42" s="352">
        <f>C42/C109</f>
        <v>9.3932649000856138E-4</v>
      </c>
      <c r="E42" s="351"/>
    </row>
    <row r="43" spans="1:5" x14ac:dyDescent="0.2">
      <c r="A43" s="238" t="s">
        <v>1094</v>
      </c>
      <c r="B43" s="238" t="s">
        <v>1095</v>
      </c>
      <c r="C43" s="254">
        <v>105378.57</v>
      </c>
      <c r="D43" s="352">
        <f>C43/C109</f>
        <v>9.3393497631190001E-4</v>
      </c>
      <c r="E43" s="351"/>
    </row>
    <row r="44" spans="1:5" x14ac:dyDescent="0.2">
      <c r="A44" s="238" t="s">
        <v>1096</v>
      </c>
      <c r="B44" s="238" t="s">
        <v>1097</v>
      </c>
      <c r="C44" s="254">
        <v>192796.56</v>
      </c>
      <c r="D44" s="352">
        <f>C44/C109</f>
        <v>1.7086913467948541E-3</v>
      </c>
      <c r="E44" s="351"/>
    </row>
    <row r="45" spans="1:5" x14ac:dyDescent="0.2">
      <c r="A45" s="238" t="s">
        <v>1098</v>
      </c>
      <c r="B45" s="238" t="s">
        <v>1099</v>
      </c>
      <c r="C45" s="254">
        <v>1638.2</v>
      </c>
      <c r="D45" s="352">
        <f>C45/C109</f>
        <v>1.4518817993014658E-5</v>
      </c>
      <c r="E45" s="351"/>
    </row>
    <row r="46" spans="1:5" x14ac:dyDescent="0.2">
      <c r="A46" s="238" t="s">
        <v>1100</v>
      </c>
      <c r="B46" s="238" t="s">
        <v>1101</v>
      </c>
      <c r="C46" s="254">
        <v>35738.769999999997</v>
      </c>
      <c r="D46" s="352">
        <f>C46/C109</f>
        <v>3.1674075016738641E-4</v>
      </c>
      <c r="E46" s="351"/>
    </row>
    <row r="47" spans="1:5" x14ac:dyDescent="0.2">
      <c r="A47" s="238" t="s">
        <v>1102</v>
      </c>
      <c r="B47" s="238" t="s">
        <v>1103</v>
      </c>
      <c r="C47" s="254">
        <v>375428.35</v>
      </c>
      <c r="D47" s="352">
        <f>C47/C109</f>
        <v>3.3272957410986474E-3</v>
      </c>
      <c r="E47" s="351"/>
    </row>
    <row r="48" spans="1:5" x14ac:dyDescent="0.2">
      <c r="A48" s="238" t="s">
        <v>1104</v>
      </c>
      <c r="B48" s="238" t="s">
        <v>1105</v>
      </c>
      <c r="C48" s="254">
        <v>1446495.71</v>
      </c>
      <c r="D48" s="352">
        <f>C48/C109</f>
        <v>1.2819807069446045E-2</v>
      </c>
      <c r="E48" s="351"/>
    </row>
    <row r="49" spans="1:5" x14ac:dyDescent="0.2">
      <c r="A49" s="238" t="s">
        <v>1106</v>
      </c>
      <c r="B49" s="238" t="s">
        <v>1107</v>
      </c>
      <c r="C49" s="254">
        <v>92800</v>
      </c>
      <c r="D49" s="352">
        <f>C49/C109</f>
        <v>8.2245532276386288E-4</v>
      </c>
      <c r="E49" s="351"/>
    </row>
    <row r="50" spans="1:5" x14ac:dyDescent="0.2">
      <c r="A50" s="238" t="s">
        <v>1108</v>
      </c>
      <c r="B50" s="238" t="s">
        <v>1109</v>
      </c>
      <c r="C50" s="254">
        <v>29000</v>
      </c>
      <c r="D50" s="352">
        <f>C50/C109</f>
        <v>2.5701728836370716E-4</v>
      </c>
      <c r="E50" s="351"/>
    </row>
    <row r="51" spans="1:5" x14ac:dyDescent="0.2">
      <c r="A51" s="238" t="s">
        <v>1110</v>
      </c>
      <c r="B51" s="238" t="s">
        <v>1111</v>
      </c>
      <c r="C51" s="254">
        <v>7502325.8499999996</v>
      </c>
      <c r="D51" s="352">
        <f>C51/C109</f>
        <v>6.6490601599584281E-2</v>
      </c>
      <c r="E51" s="351"/>
    </row>
    <row r="52" spans="1:5" x14ac:dyDescent="0.2">
      <c r="A52" s="238" t="s">
        <v>1112</v>
      </c>
      <c r="B52" s="238" t="s">
        <v>1113</v>
      </c>
      <c r="C52" s="254">
        <v>340932.52</v>
      </c>
      <c r="D52" s="352">
        <f>C52/C109</f>
        <v>3.0215707519105298E-3</v>
      </c>
      <c r="E52" s="351"/>
    </row>
    <row r="53" spans="1:5" x14ac:dyDescent="0.2">
      <c r="A53" s="238" t="s">
        <v>1114</v>
      </c>
      <c r="B53" s="238" t="s">
        <v>1115</v>
      </c>
      <c r="C53" s="254">
        <v>94955.98</v>
      </c>
      <c r="D53" s="352">
        <f>C53/C109</f>
        <v>8.4156305150063474E-4</v>
      </c>
      <c r="E53" s="351"/>
    </row>
    <row r="54" spans="1:5" x14ac:dyDescent="0.2">
      <c r="A54" s="238" t="s">
        <v>1116</v>
      </c>
      <c r="B54" s="238" t="s">
        <v>1117</v>
      </c>
      <c r="C54" s="254">
        <v>58819.78</v>
      </c>
      <c r="D54" s="352">
        <f>C54/C109</f>
        <v>5.2130001233620046E-4</v>
      </c>
      <c r="E54" s="351"/>
    </row>
    <row r="55" spans="1:5" x14ac:dyDescent="0.2">
      <c r="A55" s="238" t="s">
        <v>1118</v>
      </c>
      <c r="B55" s="238" t="s">
        <v>1119</v>
      </c>
      <c r="C55" s="254">
        <v>52530.77</v>
      </c>
      <c r="D55" s="352">
        <f>C55/C109</f>
        <v>4.6556262279508881E-4</v>
      </c>
      <c r="E55" s="351"/>
    </row>
    <row r="56" spans="1:5" x14ac:dyDescent="0.2">
      <c r="A56" s="238" t="s">
        <v>1120</v>
      </c>
      <c r="B56" s="238" t="s">
        <v>1121</v>
      </c>
      <c r="C56" s="254">
        <v>259414.38</v>
      </c>
      <c r="D56" s="352">
        <f>C56/C109</f>
        <v>2.2991027762121487E-3</v>
      </c>
      <c r="E56" s="351"/>
    </row>
    <row r="57" spans="1:5" x14ac:dyDescent="0.2">
      <c r="A57" s="238" t="s">
        <v>1122</v>
      </c>
      <c r="B57" s="238" t="s">
        <v>1123</v>
      </c>
      <c r="C57" s="254">
        <v>248243</v>
      </c>
      <c r="D57" s="352">
        <f>C57/C109</f>
        <v>2.2000945763886812E-3</v>
      </c>
      <c r="E57" s="351"/>
    </row>
    <row r="58" spans="1:5" x14ac:dyDescent="0.2">
      <c r="A58" s="238" t="s">
        <v>1124</v>
      </c>
      <c r="B58" s="238" t="s">
        <v>1125</v>
      </c>
      <c r="C58" s="254">
        <v>8998622.1199999992</v>
      </c>
      <c r="D58" s="352">
        <f>C58/C109</f>
        <v>7.9751774354899094E-2</v>
      </c>
      <c r="E58" s="351"/>
    </row>
    <row r="59" spans="1:5" x14ac:dyDescent="0.2">
      <c r="A59" s="238" t="s">
        <v>1126</v>
      </c>
      <c r="B59" s="238" t="s">
        <v>1127</v>
      </c>
      <c r="C59" s="254">
        <v>196313.18</v>
      </c>
      <c r="D59" s="352">
        <f>C59/C109</f>
        <v>1.7398579721950465E-3</v>
      </c>
      <c r="E59" s="351"/>
    </row>
    <row r="60" spans="1:5" x14ac:dyDescent="0.2">
      <c r="A60" s="238" t="s">
        <v>1128</v>
      </c>
      <c r="B60" s="238" t="s">
        <v>1129</v>
      </c>
      <c r="C60" s="254">
        <v>92926.93</v>
      </c>
      <c r="D60" s="352">
        <f>C60/C109</f>
        <v>8.2358026084703546E-4</v>
      </c>
      <c r="E60" s="351"/>
    </row>
    <row r="61" spans="1:5" x14ac:dyDescent="0.2">
      <c r="A61" s="238" t="s">
        <v>1130</v>
      </c>
      <c r="B61" s="238" t="s">
        <v>1131</v>
      </c>
      <c r="C61" s="254">
        <v>365612</v>
      </c>
      <c r="D61" s="352">
        <f>C61/C109</f>
        <v>3.2402967183872999E-3</v>
      </c>
      <c r="E61" s="351"/>
    </row>
    <row r="62" spans="1:5" x14ac:dyDescent="0.2">
      <c r="A62" s="238" t="s">
        <v>1132</v>
      </c>
      <c r="B62" s="238" t="s">
        <v>1133</v>
      </c>
      <c r="C62" s="254">
        <v>1756410.02</v>
      </c>
      <c r="D62" s="352">
        <f>C62/C109</f>
        <v>1.5566473813629127E-2</v>
      </c>
      <c r="E62" s="351"/>
    </row>
    <row r="63" spans="1:5" x14ac:dyDescent="0.2">
      <c r="A63" s="238" t="s">
        <v>1134</v>
      </c>
      <c r="B63" s="238" t="s">
        <v>1135</v>
      </c>
      <c r="C63" s="254">
        <v>255.2</v>
      </c>
      <c r="D63" s="352">
        <f>C63/C109</f>
        <v>2.261752137600623E-6</v>
      </c>
      <c r="E63" s="351"/>
    </row>
    <row r="64" spans="1:5" x14ac:dyDescent="0.2">
      <c r="A64" s="238" t="s">
        <v>1136</v>
      </c>
      <c r="B64" s="238" t="s">
        <v>1137</v>
      </c>
      <c r="C64" s="254">
        <v>1459365.07</v>
      </c>
      <c r="D64" s="352">
        <f>C64/C109</f>
        <v>1.2933863897383161E-2</v>
      </c>
      <c r="E64" s="351"/>
    </row>
    <row r="65" spans="1:5" x14ac:dyDescent="0.2">
      <c r="A65" s="238" t="s">
        <v>1138</v>
      </c>
      <c r="B65" s="238" t="s">
        <v>1139</v>
      </c>
      <c r="C65" s="254">
        <v>238825.7</v>
      </c>
      <c r="D65" s="352">
        <f>C65/C109</f>
        <v>2.1166322001918698E-3</v>
      </c>
      <c r="E65" s="351"/>
    </row>
    <row r="66" spans="1:5" x14ac:dyDescent="0.2">
      <c r="A66" s="238" t="s">
        <v>1140</v>
      </c>
      <c r="B66" s="238" t="s">
        <v>1141</v>
      </c>
      <c r="C66" s="254">
        <v>302044.40000000002</v>
      </c>
      <c r="D66" s="352">
        <f>C66/C109</f>
        <v>2.6769183673601006E-3</v>
      </c>
      <c r="E66" s="351"/>
    </row>
    <row r="67" spans="1:5" x14ac:dyDescent="0.2">
      <c r="A67" s="238" t="s">
        <v>1142</v>
      </c>
      <c r="B67" s="238" t="s">
        <v>1143</v>
      </c>
      <c r="C67" s="254">
        <v>9625.68</v>
      </c>
      <c r="D67" s="352">
        <f>C67/C109</f>
        <v>8.5309178353681683E-5</v>
      </c>
      <c r="E67" s="351"/>
    </row>
    <row r="68" spans="1:5" x14ac:dyDescent="0.2">
      <c r="A68" s="238" t="s">
        <v>1144</v>
      </c>
      <c r="B68" s="238" t="s">
        <v>1145</v>
      </c>
      <c r="C68" s="254">
        <v>19392</v>
      </c>
      <c r="D68" s="352">
        <f>C68/C109</f>
        <v>1.7186480192927619E-4</v>
      </c>
      <c r="E68" s="351"/>
    </row>
    <row r="69" spans="1:5" x14ac:dyDescent="0.2">
      <c r="A69" s="238" t="s">
        <v>1146</v>
      </c>
      <c r="B69" s="238" t="s">
        <v>1147</v>
      </c>
      <c r="C69" s="254">
        <v>105718.9</v>
      </c>
      <c r="D69" s="352">
        <f>C69/C109</f>
        <v>9.3695120713082475E-4</v>
      </c>
      <c r="E69" s="351"/>
    </row>
    <row r="70" spans="1:5" x14ac:dyDescent="0.2">
      <c r="A70" s="238" t="s">
        <v>1148</v>
      </c>
      <c r="B70" s="238" t="s">
        <v>1149</v>
      </c>
      <c r="C70" s="254">
        <v>85950.88</v>
      </c>
      <c r="D70" s="352">
        <f>C70/C109</f>
        <v>7.6175386586463422E-4</v>
      </c>
      <c r="E70" s="351"/>
    </row>
    <row r="71" spans="1:5" x14ac:dyDescent="0.2">
      <c r="A71" s="238" t="s">
        <v>1150</v>
      </c>
      <c r="B71" s="238" t="s">
        <v>1151</v>
      </c>
      <c r="C71" s="254">
        <v>1614152.71</v>
      </c>
      <c r="D71" s="352">
        <f>C71/C109</f>
        <v>1.4305694914797565E-2</v>
      </c>
      <c r="E71" s="351"/>
    </row>
    <row r="72" spans="1:5" x14ac:dyDescent="0.2">
      <c r="A72" s="238" t="s">
        <v>1152</v>
      </c>
      <c r="B72" s="238" t="s">
        <v>1153</v>
      </c>
      <c r="C72" s="254">
        <v>44637.25</v>
      </c>
      <c r="D72" s="352">
        <f>C72/C109</f>
        <v>3.9560499844872027E-4</v>
      </c>
      <c r="E72" s="351"/>
    </row>
    <row r="73" spans="1:5" x14ac:dyDescent="0.2">
      <c r="A73" s="238" t="s">
        <v>1154</v>
      </c>
      <c r="B73" s="238" t="s">
        <v>1155</v>
      </c>
      <c r="C73" s="254">
        <v>147326.37</v>
      </c>
      <c r="D73" s="352">
        <f>C73/C109</f>
        <v>1.3057042800644211E-3</v>
      </c>
      <c r="E73" s="351"/>
    </row>
    <row r="74" spans="1:5" x14ac:dyDescent="0.2">
      <c r="A74" s="238" t="s">
        <v>1156</v>
      </c>
      <c r="B74" s="238" t="s">
        <v>1157</v>
      </c>
      <c r="C74" s="254">
        <v>8739.26</v>
      </c>
      <c r="D74" s="352">
        <f>C74/C109</f>
        <v>7.7453134741565919E-5</v>
      </c>
      <c r="E74" s="351"/>
    </row>
    <row r="75" spans="1:5" x14ac:dyDescent="0.2">
      <c r="A75" s="238" t="s">
        <v>1158</v>
      </c>
      <c r="B75" s="238" t="s">
        <v>1159</v>
      </c>
      <c r="C75" s="254">
        <v>126863.24</v>
      </c>
      <c r="D75" s="352">
        <f>C75/C109</f>
        <v>1.1243464116494548E-3</v>
      </c>
      <c r="E75" s="351"/>
    </row>
    <row r="76" spans="1:5" x14ac:dyDescent="0.2">
      <c r="A76" s="238" t="s">
        <v>1160</v>
      </c>
      <c r="B76" s="238" t="s">
        <v>1161</v>
      </c>
      <c r="C76" s="254">
        <v>9604.7999999999993</v>
      </c>
      <c r="D76" s="352">
        <f>C76/C109</f>
        <v>8.5124125906059809E-5</v>
      </c>
      <c r="E76" s="351"/>
    </row>
    <row r="77" spans="1:5" x14ac:dyDescent="0.2">
      <c r="A77" s="238" t="s">
        <v>1162</v>
      </c>
      <c r="B77" s="238" t="s">
        <v>1163</v>
      </c>
      <c r="C77" s="254">
        <v>67062</v>
      </c>
      <c r="D77" s="352">
        <f>C77/C109</f>
        <v>5.9434804800851478E-4</v>
      </c>
      <c r="E77" s="351"/>
    </row>
    <row r="78" spans="1:5" x14ac:dyDescent="0.2">
      <c r="A78" s="238" t="s">
        <v>1164</v>
      </c>
      <c r="B78" s="238" t="s">
        <v>1165</v>
      </c>
      <c r="C78" s="254">
        <v>9769.14</v>
      </c>
      <c r="D78" s="352">
        <f>C78/C109</f>
        <v>8.6580616291221589E-5</v>
      </c>
      <c r="E78" s="351"/>
    </row>
    <row r="79" spans="1:5" x14ac:dyDescent="0.2">
      <c r="A79" s="238" t="s">
        <v>1166</v>
      </c>
      <c r="B79" s="238" t="s">
        <v>1167</v>
      </c>
      <c r="C79" s="254">
        <v>1120844</v>
      </c>
      <c r="D79" s="352">
        <f>C79/C109</f>
        <v>9.9336650192665861E-3</v>
      </c>
      <c r="E79" s="351"/>
    </row>
    <row r="80" spans="1:5" x14ac:dyDescent="0.2">
      <c r="A80" s="238" t="s">
        <v>1168</v>
      </c>
      <c r="B80" s="238" t="s">
        <v>1169</v>
      </c>
      <c r="C80" s="254">
        <v>5737365.4699999997</v>
      </c>
      <c r="D80" s="352">
        <f>C80/C109</f>
        <v>5.0848348808654006E-2</v>
      </c>
      <c r="E80" s="351"/>
    </row>
    <row r="81" spans="1:5" x14ac:dyDescent="0.2">
      <c r="A81" s="238" t="s">
        <v>1170</v>
      </c>
      <c r="B81" s="238" t="s">
        <v>1171</v>
      </c>
      <c r="C81" s="254">
        <v>624525.53</v>
      </c>
      <c r="D81" s="352">
        <f>C81/C109</f>
        <v>5.5349606287761052E-3</v>
      </c>
      <c r="E81" s="351"/>
    </row>
    <row r="82" spans="1:5" x14ac:dyDescent="0.2">
      <c r="A82" s="238" t="s">
        <v>1172</v>
      </c>
      <c r="B82" s="238" t="s">
        <v>1173</v>
      </c>
      <c r="C82" s="254">
        <v>3318152.12</v>
      </c>
      <c r="D82" s="352">
        <f>C82/C109</f>
        <v>2.9407671043471941E-2</v>
      </c>
      <c r="E82" s="351"/>
    </row>
    <row r="83" spans="1:5" x14ac:dyDescent="0.2">
      <c r="A83" s="238" t="s">
        <v>1174</v>
      </c>
      <c r="B83" s="238" t="s">
        <v>1175</v>
      </c>
      <c r="C83" s="254">
        <v>1417363.27</v>
      </c>
      <c r="D83" s="352">
        <f>C83/C109</f>
        <v>1.2561616009714376E-2</v>
      </c>
      <c r="E83" s="351"/>
    </row>
    <row r="84" spans="1:5" x14ac:dyDescent="0.2">
      <c r="A84" s="238" t="s">
        <v>1176</v>
      </c>
      <c r="B84" s="238" t="s">
        <v>1177</v>
      </c>
      <c r="C84" s="254">
        <v>735353.83</v>
      </c>
      <c r="D84" s="352">
        <f>C84/C109</f>
        <v>6.5171947370505686E-3</v>
      </c>
      <c r="E84" s="351"/>
    </row>
    <row r="85" spans="1:5" x14ac:dyDescent="0.2">
      <c r="A85" s="238" t="s">
        <v>1178</v>
      </c>
      <c r="B85" s="238" t="s">
        <v>1179</v>
      </c>
      <c r="C85" s="254">
        <v>6830627.4500000002</v>
      </c>
      <c r="D85" s="352">
        <f>C85/C109</f>
        <v>6.0537563621438063E-2</v>
      </c>
      <c r="E85" s="351"/>
    </row>
    <row r="86" spans="1:5" x14ac:dyDescent="0.2">
      <c r="A86" s="238" t="s">
        <v>1180</v>
      </c>
      <c r="B86" s="238" t="s">
        <v>1181</v>
      </c>
      <c r="C86" s="254">
        <v>123210.02</v>
      </c>
      <c r="D86" s="352">
        <f>C86/C109</f>
        <v>1.0919691461944183E-3</v>
      </c>
      <c r="E86" s="351"/>
    </row>
    <row r="87" spans="1:5" x14ac:dyDescent="0.2">
      <c r="A87" s="238" t="s">
        <v>1182</v>
      </c>
      <c r="B87" s="238" t="s">
        <v>1183</v>
      </c>
      <c r="C87" s="254">
        <v>58995.83</v>
      </c>
      <c r="D87" s="352">
        <f>C87/C109</f>
        <v>5.2286028452987058E-4</v>
      </c>
      <c r="E87" s="351"/>
    </row>
    <row r="88" spans="1:5" x14ac:dyDescent="0.2">
      <c r="A88" s="238" t="s">
        <v>1184</v>
      </c>
      <c r="B88" s="238" t="s">
        <v>1185</v>
      </c>
      <c r="C88" s="254">
        <v>1911338.4</v>
      </c>
      <c r="D88" s="352">
        <f>C88/C109</f>
        <v>1.6939552162531953E-2</v>
      </c>
      <c r="E88" s="351"/>
    </row>
    <row r="89" spans="1:5" x14ac:dyDescent="0.2">
      <c r="A89" s="238" t="s">
        <v>1186</v>
      </c>
      <c r="B89" s="238" t="s">
        <v>1187</v>
      </c>
      <c r="C89" s="254">
        <v>280</v>
      </c>
      <c r="D89" s="352">
        <f>C89/C109</f>
        <v>2.4815462324771725E-6</v>
      </c>
      <c r="E89" s="351"/>
    </row>
    <row r="90" spans="1:5" x14ac:dyDescent="0.2">
      <c r="A90" s="238" t="s">
        <v>1188</v>
      </c>
      <c r="B90" s="238" t="s">
        <v>1189</v>
      </c>
      <c r="C90" s="254">
        <v>1130068.18</v>
      </c>
      <c r="D90" s="352">
        <f>C90/C109</f>
        <v>1.0015415837576197E-2</v>
      </c>
      <c r="E90" s="351"/>
    </row>
    <row r="91" spans="1:5" x14ac:dyDescent="0.2">
      <c r="A91" s="238" t="s">
        <v>1190</v>
      </c>
      <c r="B91" s="238" t="s">
        <v>1191</v>
      </c>
      <c r="C91" s="254">
        <v>70100.44</v>
      </c>
      <c r="D91" s="352">
        <f>C91/C109</f>
        <v>6.212767242035432E-4</v>
      </c>
      <c r="E91" s="351"/>
    </row>
    <row r="92" spans="1:5" x14ac:dyDescent="0.2">
      <c r="A92" s="238" t="s">
        <v>1192</v>
      </c>
      <c r="B92" s="238" t="s">
        <v>1193</v>
      </c>
      <c r="C92" s="254">
        <v>623748</v>
      </c>
      <c r="D92" s="352">
        <f>C92/C109</f>
        <v>5.5280696407684696E-3</v>
      </c>
      <c r="E92" s="351"/>
    </row>
    <row r="93" spans="1:5" x14ac:dyDescent="0.2">
      <c r="A93" s="238" t="s">
        <v>1194</v>
      </c>
      <c r="B93" s="238" t="s">
        <v>1195</v>
      </c>
      <c r="C93" s="254">
        <v>594142.5</v>
      </c>
      <c r="D93" s="352">
        <f>C93/C109</f>
        <v>5.2656860086770299E-3</v>
      </c>
      <c r="E93" s="351"/>
    </row>
    <row r="94" spans="1:5" x14ac:dyDescent="0.2">
      <c r="A94" s="238" t="s">
        <v>1196</v>
      </c>
      <c r="B94" s="238" t="s">
        <v>756</v>
      </c>
      <c r="C94" s="254">
        <v>2552</v>
      </c>
      <c r="D94" s="352">
        <f>C94/C109</f>
        <v>2.2617521376006229E-5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362</v>
      </c>
      <c r="C109" s="252">
        <f>SUM(C8:C108)</f>
        <v>112832876.67000002</v>
      </c>
      <c r="D109" s="350">
        <f>SUM(D8:D108)</f>
        <v>0.99999999999999989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F9" sqref="F9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142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233</v>
      </c>
      <c r="B4" s="94"/>
      <c r="C4" s="124"/>
      <c r="D4" s="125"/>
      <c r="E4" s="126"/>
    </row>
    <row r="5" spans="1:5" ht="14.1" customHeight="1" x14ac:dyDescent="0.2">
      <c r="A5" s="139" t="s">
        <v>143</v>
      </c>
      <c r="B5" s="12"/>
      <c r="C5" s="22"/>
      <c r="D5" s="35"/>
      <c r="E5" s="127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56" t="s">
        <v>205</v>
      </c>
      <c r="B7" s="12"/>
      <c r="C7" s="22"/>
      <c r="D7" s="35"/>
      <c r="E7" s="127"/>
    </row>
    <row r="8" spans="1:5" ht="14.1" customHeight="1" thickBot="1" x14ac:dyDescent="0.25">
      <c r="A8" s="151" t="s">
        <v>206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 x14ac:dyDescent="0.2">
      <c r="A8" s="238" t="s">
        <v>1197</v>
      </c>
      <c r="B8" s="238" t="s">
        <v>1198</v>
      </c>
      <c r="C8" s="254">
        <v>-291964041.50999999</v>
      </c>
      <c r="D8" s="254">
        <v>-291964041.50999999</v>
      </c>
      <c r="E8" s="254">
        <v>0</v>
      </c>
      <c r="F8" s="315"/>
      <c r="G8" s="287"/>
    </row>
    <row r="9" spans="1:7" x14ac:dyDescent="0.2">
      <c r="A9" s="238" t="s">
        <v>1199</v>
      </c>
      <c r="B9" s="238" t="s">
        <v>1200</v>
      </c>
      <c r="C9" s="254">
        <v>22022833.25</v>
      </c>
      <c r="D9" s="254">
        <v>22022833.25</v>
      </c>
      <c r="E9" s="254">
        <v>0</v>
      </c>
      <c r="F9" s="254"/>
      <c r="G9" s="287"/>
    </row>
    <row r="10" spans="1:7" x14ac:dyDescent="0.2">
      <c r="A10" s="238" t="s">
        <v>1201</v>
      </c>
      <c r="B10" s="238" t="s">
        <v>1202</v>
      </c>
      <c r="C10" s="254">
        <v>-693359.52</v>
      </c>
      <c r="D10" s="254">
        <v>-693359.52</v>
      </c>
      <c r="E10" s="254">
        <v>0</v>
      </c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367</v>
      </c>
      <c r="C14" s="239">
        <f>SUM(C8:C13)</f>
        <v>-270634567.77999997</v>
      </c>
      <c r="D14" s="239">
        <f>SUM(D8:D13)</f>
        <v>-270634567.77999997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9" sqref="F9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142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207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168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208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209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210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8" zoomScaleNormal="100" zoomScaleSheetLayoutView="100" workbookViewId="0">
      <selection activeCell="A64" sqref="A64:J6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60" t="s">
        <v>340</v>
      </c>
    </row>
    <row r="8" spans="1:6" x14ac:dyDescent="0.2">
      <c r="A8" s="238" t="s">
        <v>1203</v>
      </c>
      <c r="B8" s="238" t="s">
        <v>1204</v>
      </c>
      <c r="C8" s="254">
        <v>0</v>
      </c>
      <c r="D8" s="254">
        <v>140533241.66999999</v>
      </c>
      <c r="E8" s="254">
        <v>140533241.66999999</v>
      </c>
      <c r="F8" s="362"/>
    </row>
    <row r="9" spans="1:6" x14ac:dyDescent="0.2">
      <c r="A9" s="238" t="s">
        <v>1203</v>
      </c>
      <c r="B9" s="238" t="s">
        <v>1205</v>
      </c>
      <c r="C9" s="254">
        <v>-342099603.67000002</v>
      </c>
      <c r="D9" s="254">
        <v>0</v>
      </c>
      <c r="E9" s="254">
        <v>342099603.67000002</v>
      </c>
      <c r="F9" s="362"/>
    </row>
    <row r="10" spans="1:6" x14ac:dyDescent="0.2">
      <c r="A10" s="238" t="s">
        <v>1206</v>
      </c>
      <c r="B10" s="238" t="s">
        <v>1207</v>
      </c>
      <c r="C10" s="254">
        <v>-278642776.35000002</v>
      </c>
      <c r="D10" s="254">
        <v>-278642776.35000002</v>
      </c>
      <c r="E10" s="254">
        <v>0</v>
      </c>
      <c r="F10" s="362"/>
    </row>
    <row r="11" spans="1:6" x14ac:dyDescent="0.2">
      <c r="A11" s="238" t="s">
        <v>1208</v>
      </c>
      <c r="B11" s="238" t="s">
        <v>1209</v>
      </c>
      <c r="C11" s="254">
        <v>-80350633.959999993</v>
      </c>
      <c r="D11" s="254">
        <v>-80350633.959999993</v>
      </c>
      <c r="E11" s="254">
        <v>0</v>
      </c>
      <c r="F11" s="362"/>
    </row>
    <row r="12" spans="1:6" x14ac:dyDescent="0.2">
      <c r="A12" s="238" t="s">
        <v>1210</v>
      </c>
      <c r="B12" s="238" t="s">
        <v>1211</v>
      </c>
      <c r="C12" s="254">
        <v>-18582350.920000002</v>
      </c>
      <c r="D12" s="254">
        <v>-18582350.920000002</v>
      </c>
      <c r="E12" s="254">
        <v>0</v>
      </c>
      <c r="F12" s="362"/>
    </row>
    <row r="13" spans="1:6" x14ac:dyDescent="0.2">
      <c r="A13" s="238" t="s">
        <v>1212</v>
      </c>
      <c r="B13" s="238" t="s">
        <v>1213</v>
      </c>
      <c r="C13" s="254">
        <v>-21644078.809999999</v>
      </c>
      <c r="D13" s="254">
        <v>-21644078.809999999</v>
      </c>
      <c r="E13" s="254">
        <v>0</v>
      </c>
      <c r="F13" s="362"/>
    </row>
    <row r="14" spans="1:6" x14ac:dyDescent="0.2">
      <c r="A14" s="238" t="s">
        <v>1214</v>
      </c>
      <c r="B14" s="238" t="s">
        <v>1215</v>
      </c>
      <c r="C14" s="254">
        <v>50934919.979999997</v>
      </c>
      <c r="D14" s="254">
        <v>50934919.979999997</v>
      </c>
      <c r="E14" s="254">
        <v>0</v>
      </c>
      <c r="F14" s="362"/>
    </row>
    <row r="15" spans="1:6" x14ac:dyDescent="0.2">
      <c r="A15" s="238" t="s">
        <v>1216</v>
      </c>
      <c r="B15" s="238" t="s">
        <v>1217</v>
      </c>
      <c r="C15" s="254">
        <v>-97354626.340000004</v>
      </c>
      <c r="D15" s="254">
        <v>-97354626.340000004</v>
      </c>
      <c r="E15" s="254">
        <v>0</v>
      </c>
      <c r="F15" s="362"/>
    </row>
    <row r="16" spans="1:6" x14ac:dyDescent="0.2">
      <c r="A16" s="238" t="s">
        <v>1218</v>
      </c>
      <c r="B16" s="238" t="s">
        <v>1219</v>
      </c>
      <c r="C16" s="254">
        <v>69898966.569999993</v>
      </c>
      <c r="D16" s="254">
        <v>64913521.700000003</v>
      </c>
      <c r="E16" s="254">
        <v>-4985444.87</v>
      </c>
      <c r="F16" s="362"/>
    </row>
    <row r="17" spans="1:6" x14ac:dyDescent="0.2">
      <c r="A17" s="238" t="s">
        <v>1220</v>
      </c>
      <c r="B17" s="238" t="s">
        <v>1221</v>
      </c>
      <c r="C17" s="254">
        <v>0</v>
      </c>
      <c r="D17" s="254">
        <v>-373423755</v>
      </c>
      <c r="E17" s="254">
        <v>-373423755</v>
      </c>
      <c r="F17" s="362"/>
    </row>
    <row r="18" spans="1:6" x14ac:dyDescent="0.2">
      <c r="A18" s="238" t="s">
        <v>1222</v>
      </c>
      <c r="B18" s="238" t="s">
        <v>1223</v>
      </c>
      <c r="C18" s="254">
        <v>-61875470.859999999</v>
      </c>
      <c r="D18" s="254">
        <v>-61875470.859999999</v>
      </c>
      <c r="E18" s="254">
        <v>0</v>
      </c>
      <c r="F18" s="362"/>
    </row>
    <row r="19" spans="1:6" x14ac:dyDescent="0.2">
      <c r="A19" s="238" t="s">
        <v>1224</v>
      </c>
      <c r="B19" s="238" t="s">
        <v>1225</v>
      </c>
      <c r="C19" s="254">
        <v>-16027788.9</v>
      </c>
      <c r="D19" s="254">
        <v>-16027788.9</v>
      </c>
      <c r="E19" s="254">
        <v>0</v>
      </c>
      <c r="F19" s="362"/>
    </row>
    <row r="20" spans="1:6" x14ac:dyDescent="0.2">
      <c r="A20" s="238" t="s">
        <v>1226</v>
      </c>
      <c r="B20" s="238" t="s">
        <v>1227</v>
      </c>
      <c r="C20" s="254">
        <v>-386594.13</v>
      </c>
      <c r="D20" s="254">
        <v>-386594.13</v>
      </c>
      <c r="E20" s="254">
        <v>0</v>
      </c>
      <c r="F20" s="362"/>
    </row>
    <row r="21" spans="1:6" x14ac:dyDescent="0.2">
      <c r="A21" s="238" t="s">
        <v>1228</v>
      </c>
      <c r="B21" s="238" t="s">
        <v>1229</v>
      </c>
      <c r="C21" s="254">
        <v>-1720583.57</v>
      </c>
      <c r="D21" s="254">
        <v>-1720583.57</v>
      </c>
      <c r="E21" s="254">
        <v>0</v>
      </c>
      <c r="F21" s="362"/>
    </row>
    <row r="22" spans="1:6" x14ac:dyDescent="0.2">
      <c r="A22" s="238" t="s">
        <v>1230</v>
      </c>
      <c r="B22" s="238" t="s">
        <v>1231</v>
      </c>
      <c r="C22" s="254">
        <v>-2573689.62</v>
      </c>
      <c r="D22" s="254">
        <v>-2573689.62</v>
      </c>
      <c r="E22" s="254">
        <v>0</v>
      </c>
      <c r="F22" s="362"/>
    </row>
    <row r="23" spans="1:6" x14ac:dyDescent="0.2">
      <c r="A23" s="238" t="s">
        <v>1232</v>
      </c>
      <c r="B23" s="238" t="s">
        <v>1233</v>
      </c>
      <c r="C23" s="254">
        <v>-54738285.25</v>
      </c>
      <c r="D23" s="254">
        <v>-54738285.25</v>
      </c>
      <c r="E23" s="254">
        <v>0</v>
      </c>
      <c r="F23" s="362"/>
    </row>
    <row r="24" spans="1:6" x14ac:dyDescent="0.2">
      <c r="A24" s="238" t="s">
        <v>1234</v>
      </c>
      <c r="B24" s="238" t="s">
        <v>1235</v>
      </c>
      <c r="C24" s="254">
        <v>-44915434.090000004</v>
      </c>
      <c r="D24" s="254">
        <v>-44915434.090000004</v>
      </c>
      <c r="E24" s="254">
        <v>0</v>
      </c>
      <c r="F24" s="362"/>
    </row>
    <row r="25" spans="1:6" x14ac:dyDescent="0.2">
      <c r="A25" s="238" t="s">
        <v>1236</v>
      </c>
      <c r="B25" s="238" t="s">
        <v>1237</v>
      </c>
      <c r="C25" s="254">
        <v>-60048476.219999999</v>
      </c>
      <c r="D25" s="254">
        <v>-60048476.219999999</v>
      </c>
      <c r="E25" s="254">
        <v>0</v>
      </c>
      <c r="F25" s="362"/>
    </row>
    <row r="26" spans="1:6" x14ac:dyDescent="0.2">
      <c r="A26" s="238" t="s">
        <v>1238</v>
      </c>
      <c r="B26" s="238" t="s">
        <v>1239</v>
      </c>
      <c r="C26" s="254">
        <v>-58145805.259999998</v>
      </c>
      <c r="D26" s="254">
        <v>-58145805.259999998</v>
      </c>
      <c r="E26" s="254">
        <v>0</v>
      </c>
      <c r="F26" s="362"/>
    </row>
    <row r="27" spans="1:6" x14ac:dyDescent="0.2">
      <c r="A27" s="238" t="s">
        <v>1240</v>
      </c>
      <c r="B27" s="238" t="s">
        <v>1241</v>
      </c>
      <c r="C27" s="254">
        <v>-17302711.109999999</v>
      </c>
      <c r="D27" s="254">
        <v>-14806398.869999999</v>
      </c>
      <c r="E27" s="254">
        <v>2496312.2400000002</v>
      </c>
      <c r="F27" s="362"/>
    </row>
    <row r="28" spans="1:6" x14ac:dyDescent="0.2">
      <c r="A28" s="238" t="s">
        <v>1242</v>
      </c>
      <c r="B28" s="238" t="s">
        <v>1243</v>
      </c>
      <c r="C28" s="254">
        <v>0</v>
      </c>
      <c r="D28" s="254">
        <v>4932113.9000000004</v>
      </c>
      <c r="E28" s="254">
        <v>4932113.9000000004</v>
      </c>
      <c r="F28" s="362"/>
    </row>
    <row r="29" spans="1:6" x14ac:dyDescent="0.2">
      <c r="A29" s="238" t="s">
        <v>1244</v>
      </c>
      <c r="B29" s="238" t="s">
        <v>1245</v>
      </c>
      <c r="C29" s="254">
        <v>-10761939.199999999</v>
      </c>
      <c r="D29" s="254">
        <v>-10761939.199999999</v>
      </c>
      <c r="E29" s="254">
        <v>0</v>
      </c>
      <c r="F29" s="362"/>
    </row>
    <row r="30" spans="1:6" x14ac:dyDescent="0.2">
      <c r="A30" s="238" t="s">
        <v>1246</v>
      </c>
      <c r="B30" s="238" t="s">
        <v>1247</v>
      </c>
      <c r="C30" s="254">
        <v>-450861.07</v>
      </c>
      <c r="D30" s="254">
        <v>-450861.07</v>
      </c>
      <c r="E30" s="254">
        <v>0</v>
      </c>
      <c r="F30" s="362"/>
    </row>
    <row r="31" spans="1:6" x14ac:dyDescent="0.2">
      <c r="A31" s="238" t="s">
        <v>1248</v>
      </c>
      <c r="B31" s="238" t="s">
        <v>1249</v>
      </c>
      <c r="C31" s="254">
        <v>-299435.24</v>
      </c>
      <c r="D31" s="254">
        <v>-299435.24</v>
      </c>
      <c r="E31" s="254">
        <v>0</v>
      </c>
      <c r="F31" s="362"/>
    </row>
    <row r="32" spans="1:6" x14ac:dyDescent="0.2">
      <c r="A32" s="238" t="s">
        <v>1250</v>
      </c>
      <c r="B32" s="238" t="s">
        <v>1251</v>
      </c>
      <c r="C32" s="254">
        <v>-65946.81</v>
      </c>
      <c r="D32" s="254">
        <v>-65946.81</v>
      </c>
      <c r="E32" s="254">
        <v>0</v>
      </c>
      <c r="F32" s="362"/>
    </row>
    <row r="33" spans="1:6" x14ac:dyDescent="0.2">
      <c r="A33" s="238" t="s">
        <v>1252</v>
      </c>
      <c r="B33" s="238" t="s">
        <v>1253</v>
      </c>
      <c r="C33" s="254">
        <v>-438058.44</v>
      </c>
      <c r="D33" s="254">
        <v>-438058.44</v>
      </c>
      <c r="E33" s="254">
        <v>0</v>
      </c>
      <c r="F33" s="362"/>
    </row>
    <row r="34" spans="1:6" x14ac:dyDescent="0.2">
      <c r="A34" s="238" t="s">
        <v>1254</v>
      </c>
      <c r="B34" s="238" t="s">
        <v>1255</v>
      </c>
      <c r="C34" s="254">
        <v>-3453297.62</v>
      </c>
      <c r="D34" s="254">
        <v>-3453297.62</v>
      </c>
      <c r="E34" s="254">
        <v>0</v>
      </c>
      <c r="F34" s="362"/>
    </row>
    <row r="35" spans="1:6" x14ac:dyDescent="0.2">
      <c r="A35" s="238" t="s">
        <v>1256</v>
      </c>
      <c r="B35" s="238" t="s">
        <v>1257</v>
      </c>
      <c r="C35" s="254">
        <v>-2268797.21</v>
      </c>
      <c r="D35" s="254">
        <v>-2268797.21</v>
      </c>
      <c r="E35" s="254">
        <v>0</v>
      </c>
      <c r="F35" s="362"/>
    </row>
    <row r="36" spans="1:6" x14ac:dyDescent="0.2">
      <c r="A36" s="238" t="s">
        <v>1258</v>
      </c>
      <c r="B36" s="238" t="s">
        <v>1259</v>
      </c>
      <c r="C36" s="254">
        <v>-4711748.96</v>
      </c>
      <c r="D36" s="254">
        <v>-4711748.96</v>
      </c>
      <c r="E36" s="254">
        <v>0</v>
      </c>
      <c r="F36" s="362"/>
    </row>
    <row r="37" spans="1:6" x14ac:dyDescent="0.2">
      <c r="A37" s="238" t="s">
        <v>1260</v>
      </c>
      <c r="B37" s="238" t="s">
        <v>1261</v>
      </c>
      <c r="C37" s="254">
        <v>-505147.85</v>
      </c>
      <c r="D37" s="254">
        <v>-505147.85</v>
      </c>
      <c r="E37" s="254">
        <v>0</v>
      </c>
      <c r="F37" s="362"/>
    </row>
    <row r="38" spans="1:6" x14ac:dyDescent="0.2">
      <c r="A38" s="238" t="s">
        <v>1262</v>
      </c>
      <c r="B38" s="238" t="s">
        <v>1263</v>
      </c>
      <c r="C38" s="254">
        <v>0</v>
      </c>
      <c r="D38" s="254">
        <v>2084908.2</v>
      </c>
      <c r="E38" s="254">
        <v>2084908.2</v>
      </c>
      <c r="F38" s="362"/>
    </row>
    <row r="39" spans="1:6" x14ac:dyDescent="0.2">
      <c r="A39" s="238" t="s">
        <v>1264</v>
      </c>
      <c r="B39" s="238" t="s">
        <v>1265</v>
      </c>
      <c r="C39" s="254">
        <v>-36299967.159999996</v>
      </c>
      <c r="D39" s="254">
        <v>-36299967.159999996</v>
      </c>
      <c r="E39" s="254">
        <v>0</v>
      </c>
      <c r="F39" s="362"/>
    </row>
    <row r="40" spans="1:6" x14ac:dyDescent="0.2">
      <c r="A40" s="238" t="s">
        <v>1266</v>
      </c>
      <c r="B40" s="238" t="s">
        <v>1267</v>
      </c>
      <c r="C40" s="254">
        <v>-564097.13</v>
      </c>
      <c r="D40" s="254">
        <v>-564097.13</v>
      </c>
      <c r="E40" s="254">
        <v>0</v>
      </c>
      <c r="F40" s="362"/>
    </row>
    <row r="41" spans="1:6" x14ac:dyDescent="0.2">
      <c r="A41" s="238" t="s">
        <v>1268</v>
      </c>
      <c r="B41" s="238" t="s">
        <v>1269</v>
      </c>
      <c r="C41" s="254">
        <v>-22592747.98</v>
      </c>
      <c r="D41" s="254">
        <v>-22592747.98</v>
      </c>
      <c r="E41" s="254">
        <v>0</v>
      </c>
      <c r="F41" s="362"/>
    </row>
    <row r="42" spans="1:6" x14ac:dyDescent="0.2">
      <c r="A42" s="238" t="s">
        <v>1270</v>
      </c>
      <c r="B42" s="238" t="s">
        <v>1265</v>
      </c>
      <c r="C42" s="254">
        <v>-2232006.65</v>
      </c>
      <c r="D42" s="254">
        <v>-2232006.65</v>
      </c>
      <c r="E42" s="254">
        <v>0</v>
      </c>
      <c r="F42" s="362"/>
    </row>
    <row r="43" spans="1:6" x14ac:dyDescent="0.2">
      <c r="A43" s="238" t="s">
        <v>1271</v>
      </c>
      <c r="B43" s="238" t="s">
        <v>1272</v>
      </c>
      <c r="C43" s="254">
        <v>-1256611.45</v>
      </c>
      <c r="D43" s="254">
        <v>-1256611.45</v>
      </c>
      <c r="E43" s="254">
        <v>0</v>
      </c>
      <c r="F43" s="362"/>
    </row>
    <row r="44" spans="1:6" x14ac:dyDescent="0.2">
      <c r="A44" s="238" t="s">
        <v>1273</v>
      </c>
      <c r="B44" s="238" t="s">
        <v>1274</v>
      </c>
      <c r="C44" s="254">
        <v>-38842.1</v>
      </c>
      <c r="D44" s="254">
        <v>-38842.1</v>
      </c>
      <c r="E44" s="254">
        <v>0</v>
      </c>
      <c r="F44" s="362"/>
    </row>
    <row r="45" spans="1:6" x14ac:dyDescent="0.2">
      <c r="A45" s="238" t="s">
        <v>1275</v>
      </c>
      <c r="B45" s="238" t="s">
        <v>1276</v>
      </c>
      <c r="C45" s="254">
        <v>-17294216.43</v>
      </c>
      <c r="D45" s="254">
        <v>-17294216.43</v>
      </c>
      <c r="E45" s="254">
        <v>0</v>
      </c>
      <c r="F45" s="362"/>
    </row>
    <row r="46" spans="1:6" x14ac:dyDescent="0.2">
      <c r="A46" s="238" t="s">
        <v>1277</v>
      </c>
      <c r="B46" s="238" t="s">
        <v>1278</v>
      </c>
      <c r="C46" s="254">
        <v>-229957.97</v>
      </c>
      <c r="D46" s="254">
        <v>-229957.97</v>
      </c>
      <c r="E46" s="254">
        <v>0</v>
      </c>
      <c r="F46" s="362"/>
    </row>
    <row r="47" spans="1:6" x14ac:dyDescent="0.2">
      <c r="A47" s="238" t="s">
        <v>1279</v>
      </c>
      <c r="B47" s="238" t="s">
        <v>1280</v>
      </c>
      <c r="C47" s="254">
        <v>-17005.189999999999</v>
      </c>
      <c r="D47" s="254">
        <v>-17005.189999999999</v>
      </c>
      <c r="E47" s="254">
        <v>0</v>
      </c>
      <c r="F47" s="362"/>
    </row>
    <row r="48" spans="1:6" x14ac:dyDescent="0.2">
      <c r="A48" s="238" t="s">
        <v>1281</v>
      </c>
      <c r="B48" s="238" t="s">
        <v>1282</v>
      </c>
      <c r="C48" s="254">
        <v>-11552496.939999999</v>
      </c>
      <c r="D48" s="254">
        <v>-11552496.939999999</v>
      </c>
      <c r="E48" s="254">
        <v>0</v>
      </c>
      <c r="F48" s="362"/>
    </row>
    <row r="49" spans="1:6" x14ac:dyDescent="0.2">
      <c r="A49" s="238" t="s">
        <v>1283</v>
      </c>
      <c r="B49" s="238" t="s">
        <v>1284</v>
      </c>
      <c r="C49" s="254">
        <v>-600000</v>
      </c>
      <c r="D49" s="254">
        <v>-600000</v>
      </c>
      <c r="E49" s="254">
        <v>0</v>
      </c>
      <c r="F49" s="362"/>
    </row>
    <row r="50" spans="1:6" x14ac:dyDescent="0.2">
      <c r="A50" s="238" t="s">
        <v>1285</v>
      </c>
      <c r="B50" s="238" t="s">
        <v>1286</v>
      </c>
      <c r="C50" s="254">
        <v>-1834096.92</v>
      </c>
      <c r="D50" s="254">
        <v>-1834096.92</v>
      </c>
      <c r="E50" s="254">
        <v>0</v>
      </c>
      <c r="F50" s="362"/>
    </row>
    <row r="51" spans="1:6" x14ac:dyDescent="0.2">
      <c r="A51" s="238" t="s">
        <v>1287</v>
      </c>
      <c r="B51" s="238" t="s">
        <v>1288</v>
      </c>
      <c r="C51" s="254">
        <v>-2417962.29</v>
      </c>
      <c r="D51" s="254">
        <v>-2417962.29</v>
      </c>
      <c r="E51" s="254">
        <v>0</v>
      </c>
      <c r="F51" s="362"/>
    </row>
    <row r="52" spans="1:6" x14ac:dyDescent="0.2">
      <c r="A52" s="238" t="s">
        <v>1289</v>
      </c>
      <c r="B52" s="238" t="s">
        <v>1290</v>
      </c>
      <c r="C52" s="254">
        <v>-2609590.29</v>
      </c>
      <c r="D52" s="254">
        <v>-2609590.29</v>
      </c>
      <c r="E52" s="254">
        <v>0</v>
      </c>
      <c r="F52" s="362"/>
    </row>
    <row r="53" spans="1:6" x14ac:dyDescent="0.2">
      <c r="A53" s="238" t="s">
        <v>1291</v>
      </c>
      <c r="B53" s="238" t="s">
        <v>1292</v>
      </c>
      <c r="C53" s="254">
        <v>0</v>
      </c>
      <c r="D53" s="254">
        <v>3079667.18</v>
      </c>
      <c r="E53" s="254">
        <v>3079667.18</v>
      </c>
      <c r="F53" s="362"/>
    </row>
    <row r="54" spans="1:6" x14ac:dyDescent="0.2">
      <c r="A54" s="238" t="s">
        <v>1293</v>
      </c>
      <c r="B54" s="238" t="s">
        <v>1294</v>
      </c>
      <c r="C54" s="254">
        <v>-169491.01</v>
      </c>
      <c r="D54" s="254">
        <v>-169491.01</v>
      </c>
      <c r="E54" s="254">
        <v>0</v>
      </c>
      <c r="F54" s="362"/>
    </row>
    <row r="55" spans="1:6" x14ac:dyDescent="0.2">
      <c r="A55" s="238" t="s">
        <v>1295</v>
      </c>
      <c r="B55" s="238" t="s">
        <v>1296</v>
      </c>
      <c r="C55" s="254">
        <v>-2785239.03</v>
      </c>
      <c r="D55" s="254">
        <v>-2785239.03</v>
      </c>
      <c r="E55" s="254">
        <v>0</v>
      </c>
      <c r="F55" s="362"/>
    </row>
    <row r="56" spans="1:6" x14ac:dyDescent="0.2">
      <c r="A56" s="238" t="s">
        <v>1297</v>
      </c>
      <c r="B56" s="238" t="s">
        <v>1298</v>
      </c>
      <c r="C56" s="254">
        <v>-901613.64</v>
      </c>
      <c r="D56" s="254">
        <v>-901613.64</v>
      </c>
      <c r="E56" s="254">
        <v>0</v>
      </c>
      <c r="F56" s="362"/>
    </row>
    <row r="57" spans="1:6" x14ac:dyDescent="0.2">
      <c r="A57" s="238" t="s">
        <v>1299</v>
      </c>
      <c r="B57" s="238" t="s">
        <v>1300</v>
      </c>
      <c r="C57" s="254">
        <v>-38891326.310000002</v>
      </c>
      <c r="D57" s="254">
        <v>-38891326.310000002</v>
      </c>
      <c r="E57" s="254">
        <v>0</v>
      </c>
      <c r="F57" s="362"/>
    </row>
    <row r="58" spans="1:6" x14ac:dyDescent="0.2">
      <c r="A58" s="238" t="s">
        <v>1301</v>
      </c>
      <c r="B58" s="238" t="s">
        <v>1302</v>
      </c>
      <c r="C58" s="254">
        <v>-16549736.529999999</v>
      </c>
      <c r="D58" s="254">
        <v>-16549736.529999999</v>
      </c>
      <c r="E58" s="254">
        <v>0</v>
      </c>
      <c r="F58" s="362"/>
    </row>
    <row r="59" spans="1:6" x14ac:dyDescent="0.2">
      <c r="A59" s="238" t="s">
        <v>1303</v>
      </c>
      <c r="B59" s="238" t="s">
        <v>1304</v>
      </c>
      <c r="C59" s="254">
        <v>-31858686.699999999</v>
      </c>
      <c r="D59" s="254">
        <v>-31858686.699999999</v>
      </c>
      <c r="E59" s="254">
        <v>0</v>
      </c>
      <c r="F59" s="362"/>
    </row>
    <row r="60" spans="1:6" x14ac:dyDescent="0.2">
      <c r="A60" s="238" t="s">
        <v>1305</v>
      </c>
      <c r="B60" s="238" t="s">
        <v>1306</v>
      </c>
      <c r="C60" s="254">
        <v>-243899.27</v>
      </c>
      <c r="D60" s="254">
        <v>-243899.27</v>
      </c>
      <c r="E60" s="254">
        <v>0</v>
      </c>
      <c r="F60" s="362"/>
    </row>
    <row r="61" spans="1:6" x14ac:dyDescent="0.2">
      <c r="A61" s="238" t="s">
        <v>1307</v>
      </c>
      <c r="B61" s="238" t="s">
        <v>1308</v>
      </c>
      <c r="C61" s="254">
        <v>0</v>
      </c>
      <c r="D61" s="254">
        <v>7911655.3200000003</v>
      </c>
      <c r="E61" s="254">
        <v>7911655.3200000003</v>
      </c>
      <c r="F61" s="362"/>
    </row>
    <row r="62" spans="1:6" x14ac:dyDescent="0.2">
      <c r="A62" s="238" t="s">
        <v>1309</v>
      </c>
      <c r="B62" s="238" t="s">
        <v>1310</v>
      </c>
      <c r="C62" s="254">
        <v>-25437097.010000002</v>
      </c>
      <c r="D62" s="254">
        <v>-22861610.010000002</v>
      </c>
      <c r="E62" s="254">
        <v>2575487</v>
      </c>
      <c r="F62" s="362"/>
    </row>
    <row r="63" spans="1:6" x14ac:dyDescent="0.2">
      <c r="A63" s="238" t="s">
        <v>1311</v>
      </c>
      <c r="B63" s="238" t="s">
        <v>1312</v>
      </c>
      <c r="C63" s="254">
        <v>80377631.5</v>
      </c>
      <c r="D63" s="254">
        <v>80377631.5</v>
      </c>
      <c r="E63" s="254">
        <v>0</v>
      </c>
      <c r="F63" s="362"/>
    </row>
    <row r="64" spans="1:6" x14ac:dyDescent="0.2">
      <c r="A64" s="238" t="s">
        <v>1313</v>
      </c>
      <c r="B64" s="238" t="s">
        <v>1314</v>
      </c>
      <c r="C64" s="254">
        <v>141863885.13</v>
      </c>
      <c r="D64" s="254">
        <v>141863885.13</v>
      </c>
      <c r="E64" s="254">
        <v>0</v>
      </c>
      <c r="F64" s="362"/>
    </row>
    <row r="65" spans="1:6" x14ac:dyDescent="0.2">
      <c r="A65" s="238"/>
      <c r="B65" s="238"/>
      <c r="C65" s="254"/>
      <c r="D65" s="254"/>
      <c r="E65" s="254"/>
      <c r="F65" s="362"/>
    </row>
    <row r="66" spans="1:6" x14ac:dyDescent="0.2">
      <c r="A66" s="253"/>
      <c r="B66" s="253" t="s">
        <v>371</v>
      </c>
      <c r="C66" s="252">
        <f>SUM(C8:C65)</f>
        <v>-1052665426.2800008</v>
      </c>
      <c r="D66" s="252">
        <f>SUM(D8:D65)</f>
        <v>-925361636.97000039</v>
      </c>
      <c r="E66" s="252">
        <f>SUM(E8:E65)</f>
        <v>127303789.31000003</v>
      </c>
      <c r="F66" s="253"/>
    </row>
  </sheetData>
  <protectedRanges>
    <protectedRange sqref="F66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138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10" x14ac:dyDescent="0.2">
      <c r="A8" s="238" t="s">
        <v>676</v>
      </c>
      <c r="B8" s="238" t="s">
        <v>677</v>
      </c>
      <c r="C8" s="254">
        <v>-111020.28</v>
      </c>
      <c r="D8" s="254">
        <v>-111770.58</v>
      </c>
      <c r="E8" s="254">
        <v>-111902.65</v>
      </c>
      <c r="F8" s="254">
        <v>181233.29</v>
      </c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258</v>
      </c>
      <c r="C14" s="252">
        <f t="shared" ref="C14:H14" si="0">SUM(C8:C13)</f>
        <v>-111020.28</v>
      </c>
      <c r="D14" s="252">
        <f t="shared" si="0"/>
        <v>-111770.58</v>
      </c>
      <c r="E14" s="252">
        <f t="shared" si="0"/>
        <v>-111902.65</v>
      </c>
      <c r="F14" s="252">
        <f t="shared" si="0"/>
        <v>181233.29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257</v>
      </c>
      <c r="B17" s="261"/>
      <c r="C17" s="260"/>
      <c r="D17" s="260"/>
      <c r="E17" s="260"/>
      <c r="F17" s="7"/>
      <c r="G17" s="7"/>
      <c r="H17" s="259" t="s">
        <v>256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255</v>
      </c>
      <c r="G19" s="256" t="s">
        <v>254</v>
      </c>
      <c r="H19" s="255" t="s">
        <v>253</v>
      </c>
    </row>
    <row r="20" spans="1:8" x14ac:dyDescent="0.2">
      <c r="A20" s="238" t="s">
        <v>678</v>
      </c>
      <c r="B20" s="238" t="s">
        <v>679</v>
      </c>
      <c r="C20" s="254">
        <v>1277931.29</v>
      </c>
      <c r="D20" s="254">
        <v>1277931.29</v>
      </c>
      <c r="E20" s="254">
        <v>0</v>
      </c>
      <c r="F20" s="254">
        <v>50000</v>
      </c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252</v>
      </c>
      <c r="C24" s="252">
        <f t="shared" ref="C24:H24" si="1">SUM(C20:C23)</f>
        <v>1277931.29</v>
      </c>
      <c r="D24" s="252">
        <f t="shared" si="1"/>
        <v>1277931.29</v>
      </c>
      <c r="E24" s="252">
        <f t="shared" si="1"/>
        <v>0</v>
      </c>
      <c r="F24" s="252">
        <f t="shared" si="1"/>
        <v>50000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F9" sqref="F9"/>
      <selection pane="bottomLeft" activeCell="F9" sqref="F9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142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68" t="s">
        <v>207</v>
      </c>
      <c r="B6" s="131"/>
      <c r="C6" s="131"/>
      <c r="D6" s="131"/>
      <c r="E6" s="131"/>
      <c r="F6" s="132"/>
    </row>
    <row r="7" spans="1:6" ht="14.1" customHeight="1" x14ac:dyDescent="0.2">
      <c r="A7" s="139" t="s">
        <v>168</v>
      </c>
      <c r="B7" s="92"/>
      <c r="C7" s="92"/>
      <c r="D7" s="92"/>
      <c r="E7" s="92"/>
      <c r="F7" s="93"/>
    </row>
    <row r="8" spans="1:6" ht="14.1" customHeight="1" x14ac:dyDescent="0.2">
      <c r="A8" s="139" t="s">
        <v>208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376</v>
      </c>
      <c r="C5" s="22"/>
      <c r="D5" s="22"/>
      <c r="E5" s="368" t="s">
        <v>375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111200001</v>
      </c>
      <c r="B8" s="287" t="s">
        <v>1315</v>
      </c>
      <c r="C8" s="254">
        <v>933574.47</v>
      </c>
      <c r="D8" s="254">
        <v>2012.61</v>
      </c>
      <c r="E8" s="254">
        <v>-931561.86</v>
      </c>
    </row>
    <row r="9" spans="1:5" x14ac:dyDescent="0.2">
      <c r="A9" s="287">
        <v>111200005</v>
      </c>
      <c r="B9" s="287" t="s">
        <v>1316</v>
      </c>
      <c r="C9" s="254">
        <v>780397.96</v>
      </c>
      <c r="D9" s="254">
        <v>5415.1</v>
      </c>
      <c r="E9" s="254">
        <v>-774982.86</v>
      </c>
    </row>
    <row r="10" spans="1:5" x14ac:dyDescent="0.2">
      <c r="A10" s="287">
        <v>111200006</v>
      </c>
      <c r="B10" s="287" t="s">
        <v>1317</v>
      </c>
      <c r="C10" s="254">
        <v>205885.12</v>
      </c>
      <c r="D10" s="254">
        <v>5585.64</v>
      </c>
      <c r="E10" s="254">
        <v>-200299.48</v>
      </c>
    </row>
    <row r="11" spans="1:5" x14ac:dyDescent="0.2">
      <c r="A11" s="287">
        <v>111200007</v>
      </c>
      <c r="B11" s="287" t="s">
        <v>1318</v>
      </c>
      <c r="C11" s="254">
        <v>2204975.13</v>
      </c>
      <c r="D11" s="254">
        <v>2713770.3</v>
      </c>
      <c r="E11" s="254">
        <v>508795.17</v>
      </c>
    </row>
    <row r="12" spans="1:5" x14ac:dyDescent="0.2">
      <c r="A12" s="287">
        <v>111200008</v>
      </c>
      <c r="B12" s="287" t="s">
        <v>1319</v>
      </c>
      <c r="C12" s="254">
        <v>37981.339999999997</v>
      </c>
      <c r="D12" s="254">
        <v>37984.050000000003</v>
      </c>
      <c r="E12" s="254">
        <v>2.71</v>
      </c>
    </row>
    <row r="13" spans="1:5" x14ac:dyDescent="0.2">
      <c r="A13" s="287">
        <v>111200009</v>
      </c>
      <c r="B13" s="287" t="s">
        <v>1320</v>
      </c>
      <c r="C13" s="254">
        <v>467555.3</v>
      </c>
      <c r="D13" s="254">
        <v>435851.89</v>
      </c>
      <c r="E13" s="254">
        <v>-31703.41</v>
      </c>
    </row>
    <row r="14" spans="1:5" x14ac:dyDescent="0.2">
      <c r="A14" s="287">
        <v>111200011</v>
      </c>
      <c r="B14" s="287" t="s">
        <v>1321</v>
      </c>
      <c r="C14" s="254">
        <v>-1649786.11</v>
      </c>
      <c r="D14" s="254">
        <v>454519.67</v>
      </c>
      <c r="E14" s="254">
        <v>2104305.7799999998</v>
      </c>
    </row>
    <row r="15" spans="1:5" x14ac:dyDescent="0.2">
      <c r="A15" s="287">
        <v>111200012</v>
      </c>
      <c r="B15" s="287" t="s">
        <v>1322</v>
      </c>
      <c r="C15" s="254">
        <v>0</v>
      </c>
      <c r="D15" s="254">
        <v>2337086.84</v>
      </c>
      <c r="E15" s="254">
        <v>2337086.84</v>
      </c>
    </row>
    <row r="16" spans="1:5" x14ac:dyDescent="0.2">
      <c r="A16" s="287">
        <v>111200102</v>
      </c>
      <c r="B16" s="287" t="s">
        <v>1323</v>
      </c>
      <c r="C16" s="254">
        <v>-133027.88</v>
      </c>
      <c r="D16" s="254">
        <v>-312661.11</v>
      </c>
      <c r="E16" s="254">
        <v>-179633.23</v>
      </c>
    </row>
    <row r="17" spans="1:5" x14ac:dyDescent="0.2">
      <c r="A17" s="287">
        <v>111200201</v>
      </c>
      <c r="B17" s="287" t="s">
        <v>573</v>
      </c>
      <c r="C17" s="254">
        <v>398155.25</v>
      </c>
      <c r="D17" s="254">
        <v>-217893.76000000001</v>
      </c>
      <c r="E17" s="254">
        <v>-616049.01</v>
      </c>
    </row>
    <row r="18" spans="1:5" x14ac:dyDescent="0.2">
      <c r="A18" s="287">
        <v>111200203</v>
      </c>
      <c r="B18" s="287" t="s">
        <v>1324</v>
      </c>
      <c r="C18" s="254">
        <v>35931.35</v>
      </c>
      <c r="D18" s="254">
        <v>35931.35</v>
      </c>
      <c r="E18" s="254">
        <v>0</v>
      </c>
    </row>
    <row r="19" spans="1:5" x14ac:dyDescent="0.2">
      <c r="A19" s="287">
        <v>111200303</v>
      </c>
      <c r="B19" s="287" t="s">
        <v>1325</v>
      </c>
      <c r="C19" s="254">
        <v>708216.7</v>
      </c>
      <c r="D19" s="254">
        <v>709783.72</v>
      </c>
      <c r="E19" s="254">
        <v>1567.02</v>
      </c>
    </row>
    <row r="20" spans="1:5" x14ac:dyDescent="0.2">
      <c r="A20" s="287">
        <v>111200304</v>
      </c>
      <c r="B20" s="287" t="s">
        <v>1326</v>
      </c>
      <c r="C20" s="254">
        <v>5903.36</v>
      </c>
      <c r="D20" s="254">
        <v>686639.13</v>
      </c>
      <c r="E20" s="254">
        <v>680735.77</v>
      </c>
    </row>
    <row r="21" spans="1:5" x14ac:dyDescent="0.2">
      <c r="A21" s="287">
        <v>111200306</v>
      </c>
      <c r="B21" s="287" t="s">
        <v>575</v>
      </c>
      <c r="C21" s="254">
        <v>614469.67000000004</v>
      </c>
      <c r="D21" s="254">
        <v>242042.03</v>
      </c>
      <c r="E21" s="254">
        <v>-372427.64</v>
      </c>
    </row>
    <row r="22" spans="1:5" x14ac:dyDescent="0.2">
      <c r="A22" s="287">
        <v>111200307</v>
      </c>
      <c r="B22" s="287" t="s">
        <v>1327</v>
      </c>
      <c r="C22" s="254">
        <v>4026.39</v>
      </c>
      <c r="D22" s="254">
        <v>23455.4</v>
      </c>
      <c r="E22" s="254">
        <v>19429.009999999998</v>
      </c>
    </row>
    <row r="23" spans="1:5" x14ac:dyDescent="0.2">
      <c r="A23" s="287">
        <v>111200701</v>
      </c>
      <c r="B23" s="287" t="s">
        <v>1328</v>
      </c>
      <c r="C23" s="254">
        <v>0</v>
      </c>
      <c r="D23" s="254">
        <v>7.4</v>
      </c>
      <c r="E23" s="254">
        <v>7.4</v>
      </c>
    </row>
    <row r="24" spans="1:5" x14ac:dyDescent="0.2">
      <c r="A24" s="287">
        <v>111400003</v>
      </c>
      <c r="B24" s="287" t="s">
        <v>519</v>
      </c>
      <c r="C24" s="254">
        <v>3083472.48</v>
      </c>
      <c r="D24" s="254">
        <v>3099323.76</v>
      </c>
      <c r="E24" s="254">
        <v>15851.28</v>
      </c>
    </row>
    <row r="25" spans="1:5" x14ac:dyDescent="0.2">
      <c r="A25" s="287">
        <v>111400013</v>
      </c>
      <c r="B25" s="287" t="s">
        <v>521</v>
      </c>
      <c r="C25" s="254">
        <v>2785730.3</v>
      </c>
      <c r="D25" s="254">
        <v>2813956.32</v>
      </c>
      <c r="E25" s="254">
        <v>28226.02</v>
      </c>
    </row>
    <row r="26" spans="1:5" x14ac:dyDescent="0.2">
      <c r="A26" s="287">
        <v>111400016</v>
      </c>
      <c r="B26" s="287" t="s">
        <v>523</v>
      </c>
      <c r="C26" s="254">
        <v>3907932.26</v>
      </c>
      <c r="D26" s="254">
        <v>3947528.84</v>
      </c>
      <c r="E26" s="254">
        <v>39596.58</v>
      </c>
    </row>
    <row r="27" spans="1:5" x14ac:dyDescent="0.2">
      <c r="A27" s="287">
        <v>111400019</v>
      </c>
      <c r="B27" s="287" t="s">
        <v>525</v>
      </c>
      <c r="C27" s="254">
        <v>4224350.3499999996</v>
      </c>
      <c r="D27" s="254">
        <v>4267153</v>
      </c>
      <c r="E27" s="254">
        <v>42802.65</v>
      </c>
    </row>
    <row r="28" spans="1:5" x14ac:dyDescent="0.2">
      <c r="A28" s="287">
        <v>111400020</v>
      </c>
      <c r="B28" s="287" t="s">
        <v>527</v>
      </c>
      <c r="C28" s="254">
        <v>0</v>
      </c>
      <c r="D28" s="254">
        <v>768144.25</v>
      </c>
      <c r="E28" s="254">
        <v>768144.25</v>
      </c>
    </row>
    <row r="29" spans="1:5" x14ac:dyDescent="0.2">
      <c r="A29" s="287">
        <v>111400021</v>
      </c>
      <c r="B29" s="287" t="s">
        <v>529</v>
      </c>
      <c r="C29" s="254">
        <v>2049989.98</v>
      </c>
      <c r="D29" s="254">
        <v>2233963.9300000002</v>
      </c>
      <c r="E29" s="254">
        <v>183973.95</v>
      </c>
    </row>
    <row r="30" spans="1:5" x14ac:dyDescent="0.2">
      <c r="A30" s="287">
        <v>111400025</v>
      </c>
      <c r="B30" s="287" t="s">
        <v>531</v>
      </c>
      <c r="C30" s="254">
        <v>23548117.850000001</v>
      </c>
      <c r="D30" s="254">
        <v>60770129.100000001</v>
      </c>
      <c r="E30" s="254">
        <v>37222011.25</v>
      </c>
    </row>
    <row r="31" spans="1:5" x14ac:dyDescent="0.2">
      <c r="A31" s="287">
        <v>111400026</v>
      </c>
      <c r="B31" s="287" t="s">
        <v>533</v>
      </c>
      <c r="C31" s="254">
        <v>2459869.52</v>
      </c>
      <c r="D31" s="254">
        <v>1784081.56</v>
      </c>
      <c r="E31" s="254">
        <v>-675787.96</v>
      </c>
    </row>
    <row r="32" spans="1:5" x14ac:dyDescent="0.2">
      <c r="A32" s="287">
        <v>111400027</v>
      </c>
      <c r="B32" s="287" t="s">
        <v>535</v>
      </c>
      <c r="C32" s="254">
        <v>3927732.19</v>
      </c>
      <c r="D32" s="254">
        <v>3465720.3</v>
      </c>
      <c r="E32" s="254">
        <v>-462011.89</v>
      </c>
    </row>
    <row r="33" spans="1:5" x14ac:dyDescent="0.2">
      <c r="A33" s="287">
        <v>111400032</v>
      </c>
      <c r="B33" s="287" t="s">
        <v>537</v>
      </c>
      <c r="C33" s="254">
        <v>14883354.83</v>
      </c>
      <c r="D33" s="254">
        <v>12521926.369999999</v>
      </c>
      <c r="E33" s="254">
        <v>-2361428.46</v>
      </c>
    </row>
    <row r="34" spans="1:5" x14ac:dyDescent="0.2">
      <c r="A34" s="287">
        <v>111400033</v>
      </c>
      <c r="B34" s="287" t="s">
        <v>539</v>
      </c>
      <c r="C34" s="254">
        <v>6636906.6900000004</v>
      </c>
      <c r="D34" s="254">
        <v>4399181.8499999996</v>
      </c>
      <c r="E34" s="254">
        <v>-2237724.84</v>
      </c>
    </row>
    <row r="35" spans="1:5" x14ac:dyDescent="0.2">
      <c r="A35" s="287">
        <v>111400034</v>
      </c>
      <c r="B35" s="287" t="s">
        <v>541</v>
      </c>
      <c r="C35" s="254">
        <v>974364.65</v>
      </c>
      <c r="D35" s="254">
        <v>984237.26</v>
      </c>
      <c r="E35" s="254">
        <v>9872.61</v>
      </c>
    </row>
    <row r="36" spans="1:5" x14ac:dyDescent="0.2">
      <c r="A36" s="287">
        <v>111400038</v>
      </c>
      <c r="B36" s="287" t="s">
        <v>543</v>
      </c>
      <c r="C36" s="254">
        <v>2510292.42</v>
      </c>
      <c r="D36" s="254">
        <v>23952891.100000001</v>
      </c>
      <c r="E36" s="254">
        <v>21442598.68</v>
      </c>
    </row>
    <row r="37" spans="1:5" x14ac:dyDescent="0.2">
      <c r="A37" s="287">
        <v>111400039</v>
      </c>
      <c r="B37" s="287" t="s">
        <v>545</v>
      </c>
      <c r="C37" s="254">
        <v>36864874.25</v>
      </c>
      <c r="D37" s="254">
        <v>29011781.219999999</v>
      </c>
      <c r="E37" s="254">
        <v>-7853093.0300000003</v>
      </c>
    </row>
    <row r="38" spans="1:5" x14ac:dyDescent="0.2">
      <c r="A38" s="287">
        <v>111400040</v>
      </c>
      <c r="B38" s="287" t="s">
        <v>547</v>
      </c>
      <c r="C38" s="254">
        <v>9534749.1400000006</v>
      </c>
      <c r="D38" s="254">
        <v>3596868.23</v>
      </c>
      <c r="E38" s="254">
        <v>-5937880.9100000001</v>
      </c>
    </row>
    <row r="39" spans="1:5" x14ac:dyDescent="0.2">
      <c r="A39" s="287">
        <v>111400041</v>
      </c>
      <c r="B39" s="287" t="s">
        <v>549</v>
      </c>
      <c r="C39" s="254">
        <v>56755924.289999999</v>
      </c>
      <c r="D39" s="254">
        <v>42217140.93</v>
      </c>
      <c r="E39" s="254">
        <v>-14538783.359999999</v>
      </c>
    </row>
    <row r="40" spans="1:5" x14ac:dyDescent="0.2">
      <c r="A40" s="287">
        <v>111400042</v>
      </c>
      <c r="B40" s="287" t="s">
        <v>551</v>
      </c>
      <c r="C40" s="254">
        <v>26177175.600000001</v>
      </c>
      <c r="D40" s="254">
        <v>20300961.77</v>
      </c>
      <c r="E40" s="254">
        <v>-5876213.8300000001</v>
      </c>
    </row>
    <row r="41" spans="1:5" x14ac:dyDescent="0.2">
      <c r="A41" s="287">
        <v>111400044</v>
      </c>
      <c r="B41" s="287" t="s">
        <v>553</v>
      </c>
      <c r="C41" s="254">
        <v>0</v>
      </c>
      <c r="D41" s="254">
        <v>6035611.25</v>
      </c>
      <c r="E41" s="254">
        <v>6035611.25</v>
      </c>
    </row>
    <row r="42" spans="1:5" x14ac:dyDescent="0.2">
      <c r="A42" s="287">
        <v>111400045</v>
      </c>
      <c r="B42" s="287" t="s">
        <v>555</v>
      </c>
      <c r="C42" s="254">
        <v>0</v>
      </c>
      <c r="D42" s="254">
        <v>5534383.5499999998</v>
      </c>
      <c r="E42" s="254">
        <v>5534383.5499999998</v>
      </c>
    </row>
    <row r="43" spans="1:5" x14ac:dyDescent="0.2">
      <c r="A43" s="287">
        <v>111400047</v>
      </c>
      <c r="B43" s="287" t="s">
        <v>557</v>
      </c>
      <c r="C43" s="254">
        <v>11137077.279999999</v>
      </c>
      <c r="D43" s="254">
        <v>5681760.4100000001</v>
      </c>
      <c r="E43" s="254">
        <v>-5455316.8700000001</v>
      </c>
    </row>
    <row r="44" spans="1:5" x14ac:dyDescent="0.2">
      <c r="A44" s="287">
        <v>111400048</v>
      </c>
      <c r="B44" s="287" t="s">
        <v>559</v>
      </c>
      <c r="C44" s="254">
        <v>0</v>
      </c>
      <c r="D44" s="254">
        <v>35522879.439999998</v>
      </c>
      <c r="E44" s="254">
        <v>35522879.439999998</v>
      </c>
    </row>
    <row r="45" spans="1:5" x14ac:dyDescent="0.2">
      <c r="A45" s="287">
        <v>111400049</v>
      </c>
      <c r="B45" s="287" t="s">
        <v>561</v>
      </c>
      <c r="C45" s="254">
        <v>0</v>
      </c>
      <c r="D45" s="254">
        <v>12361713.470000001</v>
      </c>
      <c r="E45" s="254">
        <v>12361713.470000001</v>
      </c>
    </row>
    <row r="46" spans="1:5" x14ac:dyDescent="0.2">
      <c r="A46" s="287">
        <v>111400050</v>
      </c>
      <c r="B46" s="287" t="s">
        <v>563</v>
      </c>
      <c r="C46" s="254">
        <v>0</v>
      </c>
      <c r="D46" s="254">
        <v>6338.38</v>
      </c>
      <c r="E46" s="254">
        <v>6338.38</v>
      </c>
    </row>
    <row r="47" spans="1:5" x14ac:dyDescent="0.2">
      <c r="A47" s="287">
        <v>111400051</v>
      </c>
      <c r="B47" s="287" t="s">
        <v>565</v>
      </c>
      <c r="C47" s="254">
        <v>0</v>
      </c>
      <c r="D47" s="254">
        <v>3513657.3</v>
      </c>
      <c r="E47" s="254">
        <v>3513657.3</v>
      </c>
    </row>
    <row r="48" spans="1:5" x14ac:dyDescent="0.2">
      <c r="A48" s="287">
        <v>111400052</v>
      </c>
      <c r="B48" s="287" t="s">
        <v>567</v>
      </c>
      <c r="C48" s="254">
        <v>0</v>
      </c>
      <c r="D48" s="254">
        <v>1506276.69</v>
      </c>
      <c r="E48" s="254">
        <v>1506276.69</v>
      </c>
    </row>
    <row r="49" spans="1:5" x14ac:dyDescent="0.2">
      <c r="A49" s="287">
        <v>111400053</v>
      </c>
      <c r="B49" s="287" t="s">
        <v>569</v>
      </c>
      <c r="C49" s="254">
        <v>0</v>
      </c>
      <c r="D49" s="254">
        <v>12548776.050000001</v>
      </c>
      <c r="E49" s="254">
        <v>12548776.050000001</v>
      </c>
    </row>
    <row r="50" spans="1:5" x14ac:dyDescent="0.2">
      <c r="A50" s="287">
        <v>111400054</v>
      </c>
      <c r="B50" s="287" t="s">
        <v>571</v>
      </c>
      <c r="C50" s="254">
        <v>0</v>
      </c>
      <c r="D50" s="254">
        <v>5144.62</v>
      </c>
      <c r="E50" s="254">
        <v>5144.62</v>
      </c>
    </row>
    <row r="51" spans="1:5" x14ac:dyDescent="0.2">
      <c r="A51" s="287">
        <v>111400201</v>
      </c>
      <c r="B51" s="287" t="s">
        <v>573</v>
      </c>
      <c r="C51" s="254">
        <v>0</v>
      </c>
      <c r="D51" s="254">
        <v>12520804.439999999</v>
      </c>
      <c r="E51" s="254">
        <v>12520804.439999999</v>
      </c>
    </row>
    <row r="52" spans="1:5" x14ac:dyDescent="0.2">
      <c r="A52" s="287">
        <v>111400303</v>
      </c>
      <c r="B52" s="287" t="s">
        <v>575</v>
      </c>
      <c r="C52" s="254">
        <v>5652055.3600000003</v>
      </c>
      <c r="D52" s="254">
        <v>6531723.7300000004</v>
      </c>
      <c r="E52" s="254">
        <v>879668.37</v>
      </c>
    </row>
    <row r="53" spans="1:5" x14ac:dyDescent="0.2">
      <c r="A53" s="287">
        <v>111500002</v>
      </c>
      <c r="B53" s="287" t="s">
        <v>578</v>
      </c>
      <c r="C53" s="254">
        <v>43858.84</v>
      </c>
      <c r="D53" s="254">
        <v>43859.94</v>
      </c>
      <c r="E53" s="254">
        <v>1.1000000000000001</v>
      </c>
    </row>
    <row r="54" spans="1:5" x14ac:dyDescent="0.2">
      <c r="A54" s="287">
        <v>111500034</v>
      </c>
      <c r="B54" s="287" t="s">
        <v>580</v>
      </c>
      <c r="C54" s="254">
        <v>457944.21</v>
      </c>
      <c r="D54" s="254">
        <v>457955.65</v>
      </c>
      <c r="E54" s="254">
        <v>11.44</v>
      </c>
    </row>
    <row r="55" spans="1:5" x14ac:dyDescent="0.2">
      <c r="A55" s="287">
        <v>111500039</v>
      </c>
      <c r="B55" s="287" t="s">
        <v>582</v>
      </c>
      <c r="C55" s="254">
        <v>452178.05</v>
      </c>
      <c r="D55" s="254">
        <v>452189.35</v>
      </c>
      <c r="E55" s="254">
        <v>11.3</v>
      </c>
    </row>
    <row r="56" spans="1:5" x14ac:dyDescent="0.2">
      <c r="A56" s="287">
        <v>111500047</v>
      </c>
      <c r="B56" s="287" t="s">
        <v>584</v>
      </c>
      <c r="C56" s="254">
        <v>551395.35</v>
      </c>
      <c r="D56" s="254">
        <v>551409.14</v>
      </c>
      <c r="E56" s="254">
        <v>13.79</v>
      </c>
    </row>
    <row r="57" spans="1:5" x14ac:dyDescent="0.2">
      <c r="A57" s="287">
        <v>111500062</v>
      </c>
      <c r="B57" s="287" t="s">
        <v>586</v>
      </c>
      <c r="C57" s="254">
        <v>212680.29</v>
      </c>
      <c r="D57" s="254">
        <v>656051.87</v>
      </c>
      <c r="E57" s="254">
        <v>443371.58</v>
      </c>
    </row>
    <row r="58" spans="1:5" x14ac:dyDescent="0.2">
      <c r="A58" s="287">
        <v>111500075</v>
      </c>
      <c r="B58" s="287" t="s">
        <v>588</v>
      </c>
      <c r="C58" s="254">
        <v>385231.76</v>
      </c>
      <c r="D58" s="254">
        <v>226231.82</v>
      </c>
      <c r="E58" s="254">
        <v>-158999.94</v>
      </c>
    </row>
    <row r="59" spans="1:5" x14ac:dyDescent="0.2">
      <c r="A59" s="287">
        <v>111500076</v>
      </c>
      <c r="B59" s="287" t="s">
        <v>590</v>
      </c>
      <c r="C59" s="254">
        <v>377182.19</v>
      </c>
      <c r="D59" s="254">
        <v>377191.62</v>
      </c>
      <c r="E59" s="254">
        <v>9.43</v>
      </c>
    </row>
    <row r="60" spans="1:5" x14ac:dyDescent="0.2">
      <c r="A60" s="287">
        <v>111500077</v>
      </c>
      <c r="B60" s="287" t="s">
        <v>592</v>
      </c>
      <c r="C60" s="254">
        <v>7152.55</v>
      </c>
      <c r="D60" s="254">
        <v>7152.73</v>
      </c>
      <c r="E60" s="254">
        <v>0.18</v>
      </c>
    </row>
    <row r="61" spans="1:5" x14ac:dyDescent="0.2">
      <c r="A61" s="287">
        <v>111500089</v>
      </c>
      <c r="B61" s="287" t="s">
        <v>594</v>
      </c>
      <c r="C61" s="254">
        <v>4081910.14</v>
      </c>
      <c r="D61" s="254">
        <v>331700.07</v>
      </c>
      <c r="E61" s="254">
        <v>-3750210.07</v>
      </c>
    </row>
    <row r="62" spans="1:5" x14ac:dyDescent="0.2">
      <c r="A62" s="287">
        <v>111500090</v>
      </c>
      <c r="B62" s="287" t="s">
        <v>596</v>
      </c>
      <c r="C62" s="254">
        <v>398614.24</v>
      </c>
      <c r="D62" s="254">
        <v>29048.15</v>
      </c>
      <c r="E62" s="254">
        <v>-369566.09</v>
      </c>
    </row>
    <row r="63" spans="1:5" x14ac:dyDescent="0.2">
      <c r="A63" s="287">
        <v>111500091</v>
      </c>
      <c r="B63" s="287" t="s">
        <v>598</v>
      </c>
      <c r="C63" s="254">
        <v>19.98</v>
      </c>
      <c r="D63" s="254">
        <v>795570.45</v>
      </c>
      <c r="E63" s="254">
        <v>795550.47</v>
      </c>
    </row>
    <row r="64" spans="1:5" x14ac:dyDescent="0.2">
      <c r="A64" s="287">
        <v>111500092</v>
      </c>
      <c r="B64" s="287" t="s">
        <v>600</v>
      </c>
      <c r="C64" s="254">
        <v>536645.65</v>
      </c>
      <c r="D64" s="254">
        <v>89246.09</v>
      </c>
      <c r="E64" s="254">
        <v>-447399.56</v>
      </c>
    </row>
    <row r="65" spans="1:5" x14ac:dyDescent="0.2">
      <c r="A65" s="287">
        <v>111500093</v>
      </c>
      <c r="B65" s="287" t="s">
        <v>602</v>
      </c>
      <c r="C65" s="254">
        <v>442532.49</v>
      </c>
      <c r="D65" s="254">
        <v>450546.95</v>
      </c>
      <c r="E65" s="254">
        <v>8014.46</v>
      </c>
    </row>
    <row r="66" spans="1:5" x14ac:dyDescent="0.2">
      <c r="A66" s="287">
        <v>111500094</v>
      </c>
      <c r="B66" s="287" t="s">
        <v>604</v>
      </c>
      <c r="C66" s="254">
        <v>-425345.23</v>
      </c>
      <c r="D66" s="254">
        <v>-567045.75</v>
      </c>
      <c r="E66" s="254">
        <v>-141700.51999999999</v>
      </c>
    </row>
    <row r="67" spans="1:5" x14ac:dyDescent="0.2">
      <c r="A67" s="287">
        <v>111500095</v>
      </c>
      <c r="B67" s="287" t="s">
        <v>606</v>
      </c>
      <c r="C67" s="254">
        <v>-168193.65</v>
      </c>
      <c r="D67" s="254">
        <v>1384.71</v>
      </c>
      <c r="E67" s="254">
        <v>169578.36</v>
      </c>
    </row>
    <row r="68" spans="1:5" x14ac:dyDescent="0.2">
      <c r="A68" s="287">
        <v>111500096</v>
      </c>
      <c r="B68" s="287" t="s">
        <v>608</v>
      </c>
      <c r="C68" s="254">
        <v>5037200.13</v>
      </c>
      <c r="D68" s="254">
        <v>127635.79</v>
      </c>
      <c r="E68" s="254">
        <v>-4909564.34</v>
      </c>
    </row>
    <row r="69" spans="1:5" x14ac:dyDescent="0.2">
      <c r="A69" s="287">
        <v>111500097</v>
      </c>
      <c r="B69" s="287" t="s">
        <v>610</v>
      </c>
      <c r="C69" s="254">
        <v>5000001.92</v>
      </c>
      <c r="D69" s="254">
        <v>38691.08</v>
      </c>
      <c r="E69" s="254">
        <v>-4961310.84</v>
      </c>
    </row>
    <row r="70" spans="1:5" x14ac:dyDescent="0.2">
      <c r="A70" s="287">
        <v>111500098</v>
      </c>
      <c r="B70" s="287" t="s">
        <v>612</v>
      </c>
      <c r="C70" s="254">
        <v>1089401.73</v>
      </c>
      <c r="D70" s="254">
        <v>245132.01</v>
      </c>
      <c r="E70" s="254">
        <v>-844269.72</v>
      </c>
    </row>
    <row r="71" spans="1:5" x14ac:dyDescent="0.2">
      <c r="A71" s="287">
        <v>111500099</v>
      </c>
      <c r="B71" s="287" t="s">
        <v>614</v>
      </c>
      <c r="C71" s="254">
        <v>3028340.08</v>
      </c>
      <c r="D71" s="254">
        <v>74651.960000000006</v>
      </c>
      <c r="E71" s="254">
        <v>-2953688.12</v>
      </c>
    </row>
    <row r="72" spans="1:5" x14ac:dyDescent="0.2">
      <c r="A72" s="287">
        <v>111500106</v>
      </c>
      <c r="B72" s="287" t="s">
        <v>616</v>
      </c>
      <c r="C72" s="254">
        <v>378969.71</v>
      </c>
      <c r="D72" s="254">
        <v>378969.71</v>
      </c>
      <c r="E72" s="254">
        <v>0</v>
      </c>
    </row>
    <row r="73" spans="1:5" x14ac:dyDescent="0.2">
      <c r="A73" s="287">
        <v>111500307</v>
      </c>
      <c r="B73" s="287" t="s">
        <v>618</v>
      </c>
      <c r="C73" s="254">
        <v>574135.31000000006</v>
      </c>
      <c r="D73" s="254">
        <v>574537.31000000006</v>
      </c>
      <c r="E73" s="254">
        <v>402</v>
      </c>
    </row>
    <row r="74" spans="1:5" x14ac:dyDescent="0.2">
      <c r="A74" s="287">
        <v>111500323</v>
      </c>
      <c r="B74" s="287" t="s">
        <v>620</v>
      </c>
      <c r="C74" s="254">
        <v>120116.32</v>
      </c>
      <c r="D74" s="254">
        <v>138517.20000000001</v>
      </c>
      <c r="E74" s="254">
        <v>18400.88</v>
      </c>
    </row>
    <row r="75" spans="1:5" x14ac:dyDescent="0.2">
      <c r="A75" s="287">
        <v>111500339</v>
      </c>
      <c r="B75" s="287" t="s">
        <v>622</v>
      </c>
      <c r="C75" s="254">
        <v>268677.65000000002</v>
      </c>
      <c r="D75" s="254">
        <v>268865.78000000003</v>
      </c>
      <c r="E75" s="254">
        <v>188.13</v>
      </c>
    </row>
    <row r="76" spans="1:5" x14ac:dyDescent="0.2">
      <c r="A76" s="287">
        <v>111500345</v>
      </c>
      <c r="B76" s="287" t="s">
        <v>624</v>
      </c>
      <c r="C76" s="254">
        <v>4027343.34</v>
      </c>
      <c r="D76" s="254">
        <v>2439633.83</v>
      </c>
      <c r="E76" s="254">
        <v>-1587709.51</v>
      </c>
    </row>
    <row r="77" spans="1:5" x14ac:dyDescent="0.2">
      <c r="A77" s="287">
        <v>111500346</v>
      </c>
      <c r="B77" s="287" t="s">
        <v>626</v>
      </c>
      <c r="C77" s="254">
        <v>1230384.45</v>
      </c>
      <c r="D77" s="254">
        <v>1231245.93</v>
      </c>
      <c r="E77" s="254">
        <v>861.48</v>
      </c>
    </row>
    <row r="78" spans="1:5" x14ac:dyDescent="0.2">
      <c r="A78" s="287">
        <v>111500354</v>
      </c>
      <c r="B78" s="287" t="s">
        <v>628</v>
      </c>
      <c r="C78" s="254">
        <v>2891440.55</v>
      </c>
      <c r="D78" s="254">
        <v>-503</v>
      </c>
      <c r="E78" s="254">
        <v>-2891943.55</v>
      </c>
    </row>
    <row r="79" spans="1:5" x14ac:dyDescent="0.2">
      <c r="A79" s="287">
        <v>111500355</v>
      </c>
      <c r="B79" s="287" t="s">
        <v>1329</v>
      </c>
      <c r="C79" s="254">
        <v>30142.45</v>
      </c>
      <c r="D79" s="254">
        <v>0</v>
      </c>
      <c r="E79" s="254">
        <v>-30142.45</v>
      </c>
    </row>
    <row r="80" spans="1:5" x14ac:dyDescent="0.2">
      <c r="A80" s="287">
        <v>111500356</v>
      </c>
      <c r="B80" s="287" t="s">
        <v>630</v>
      </c>
      <c r="C80" s="254">
        <v>0</v>
      </c>
      <c r="D80" s="254">
        <v>5744127.3700000001</v>
      </c>
      <c r="E80" s="254">
        <v>5744127.3700000001</v>
      </c>
    </row>
    <row r="81" spans="1:5" x14ac:dyDescent="0.2">
      <c r="A81" s="287">
        <v>111500701</v>
      </c>
      <c r="B81" s="287" t="s">
        <v>632</v>
      </c>
      <c r="C81" s="254">
        <v>787.95</v>
      </c>
      <c r="D81" s="254">
        <v>1873617.09</v>
      </c>
      <c r="E81" s="254">
        <v>1872829.14</v>
      </c>
    </row>
    <row r="82" spans="1:5" x14ac:dyDescent="0.2">
      <c r="A82" s="287">
        <v>111500702</v>
      </c>
      <c r="B82" s="287" t="s">
        <v>634</v>
      </c>
      <c r="C82" s="254">
        <v>3032280.1</v>
      </c>
      <c r="D82" s="254">
        <v>3015722.8</v>
      </c>
      <c r="E82" s="254">
        <v>-16557.3</v>
      </c>
    </row>
    <row r="83" spans="1:5" x14ac:dyDescent="0.2">
      <c r="A83" s="287">
        <v>111500703</v>
      </c>
      <c r="B83" s="287" t="s">
        <v>636</v>
      </c>
      <c r="C83" s="254">
        <v>18.62</v>
      </c>
      <c r="D83" s="254">
        <v>9600018.6199999992</v>
      </c>
      <c r="E83" s="254">
        <v>9600000</v>
      </c>
    </row>
    <row r="84" spans="1:5" x14ac:dyDescent="0.2">
      <c r="A84" s="287">
        <v>111500704</v>
      </c>
      <c r="B84" s="287" t="s">
        <v>638</v>
      </c>
      <c r="C84" s="254">
        <v>1235198.67</v>
      </c>
      <c r="D84" s="254">
        <v>1430304.4</v>
      </c>
      <c r="E84" s="254">
        <v>195105.73</v>
      </c>
    </row>
    <row r="85" spans="1:5" x14ac:dyDescent="0.2">
      <c r="A85" s="287">
        <v>111500705</v>
      </c>
      <c r="B85" s="287" t="s">
        <v>640</v>
      </c>
      <c r="C85" s="254">
        <v>1245274.3400000001</v>
      </c>
      <c r="D85" s="254">
        <v>-4435276.68</v>
      </c>
      <c r="E85" s="254">
        <v>-5680551.0199999996</v>
      </c>
    </row>
    <row r="86" spans="1:5" x14ac:dyDescent="0.2">
      <c r="A86" s="287">
        <v>111500706</v>
      </c>
      <c r="B86" s="287" t="s">
        <v>642</v>
      </c>
      <c r="C86" s="254">
        <v>-1723095.84</v>
      </c>
      <c r="D86" s="254">
        <v>-7291640.4100000001</v>
      </c>
      <c r="E86" s="254">
        <v>-5568544.5700000003</v>
      </c>
    </row>
    <row r="87" spans="1:5" x14ac:dyDescent="0.2">
      <c r="A87" s="287">
        <v>111500707</v>
      </c>
      <c r="B87" s="287" t="s">
        <v>644</v>
      </c>
      <c r="C87" s="254">
        <v>3871754.55</v>
      </c>
      <c r="D87" s="254">
        <v>4200539.88</v>
      </c>
      <c r="E87" s="254">
        <v>328785.33</v>
      </c>
    </row>
    <row r="88" spans="1:5" x14ac:dyDescent="0.2">
      <c r="A88" s="287">
        <v>111500708</v>
      </c>
      <c r="B88" s="287" t="s">
        <v>646</v>
      </c>
      <c r="C88" s="254">
        <v>778332.89</v>
      </c>
      <c r="D88" s="254">
        <v>381803.51</v>
      </c>
      <c r="E88" s="254">
        <v>-396529.38</v>
      </c>
    </row>
    <row r="89" spans="1:5" x14ac:dyDescent="0.2">
      <c r="A89" s="287">
        <v>111500709</v>
      </c>
      <c r="B89" s="287" t="s">
        <v>648</v>
      </c>
      <c r="C89" s="254">
        <v>285013.06</v>
      </c>
      <c r="D89" s="254">
        <v>18.760000000000002</v>
      </c>
      <c r="E89" s="254">
        <v>-284994.3</v>
      </c>
    </row>
    <row r="90" spans="1:5" x14ac:dyDescent="0.2">
      <c r="A90" s="287">
        <v>111500710</v>
      </c>
      <c r="B90" s="287" t="s">
        <v>1330</v>
      </c>
      <c r="C90" s="254">
        <v>11.18</v>
      </c>
      <c r="D90" s="254">
        <v>0</v>
      </c>
      <c r="E90" s="254">
        <v>-11.18</v>
      </c>
    </row>
    <row r="91" spans="1:5" x14ac:dyDescent="0.2">
      <c r="A91" s="287">
        <v>111500711</v>
      </c>
      <c r="B91" s="287" t="s">
        <v>650</v>
      </c>
      <c r="C91" s="254">
        <v>18481574.440000001</v>
      </c>
      <c r="D91" s="254">
        <v>9720646.4299999997</v>
      </c>
      <c r="E91" s="254">
        <v>-8760928.0099999998</v>
      </c>
    </row>
    <row r="92" spans="1:5" x14ac:dyDescent="0.2">
      <c r="A92" s="287">
        <v>111500712</v>
      </c>
      <c r="B92" s="287" t="s">
        <v>652</v>
      </c>
      <c r="C92" s="254">
        <v>801.12</v>
      </c>
      <c r="D92" s="254">
        <v>-746196.18</v>
      </c>
      <c r="E92" s="254">
        <v>-746997.3</v>
      </c>
    </row>
    <row r="93" spans="1:5" x14ac:dyDescent="0.2">
      <c r="A93" s="287">
        <v>111500713</v>
      </c>
      <c r="B93" s="287" t="s">
        <v>654</v>
      </c>
      <c r="C93" s="254">
        <v>41397.68</v>
      </c>
      <c r="D93" s="254">
        <v>260277.06</v>
      </c>
      <c r="E93" s="254">
        <v>218879.38</v>
      </c>
    </row>
    <row r="94" spans="1:5" x14ac:dyDescent="0.2">
      <c r="A94" s="287">
        <v>111500714</v>
      </c>
      <c r="B94" s="287" t="s">
        <v>656</v>
      </c>
      <c r="C94" s="254">
        <v>1250006.25</v>
      </c>
      <c r="D94" s="254">
        <v>56030.34</v>
      </c>
      <c r="E94" s="254">
        <v>-1193975.9099999999</v>
      </c>
    </row>
    <row r="95" spans="1:5" x14ac:dyDescent="0.2">
      <c r="A95" s="287">
        <v>111500715</v>
      </c>
      <c r="B95" s="287" t="s">
        <v>658</v>
      </c>
      <c r="C95" s="254">
        <v>1006685.1</v>
      </c>
      <c r="D95" s="254">
        <v>23788.23</v>
      </c>
      <c r="E95" s="254">
        <v>-982896.87</v>
      </c>
    </row>
    <row r="96" spans="1:5" x14ac:dyDescent="0.2">
      <c r="A96" s="287">
        <v>111500716</v>
      </c>
      <c r="B96" s="287" t="s">
        <v>660</v>
      </c>
      <c r="C96" s="254">
        <v>1594935.47</v>
      </c>
      <c r="D96" s="254">
        <v>2538384.41</v>
      </c>
      <c r="E96" s="254">
        <v>943448.94</v>
      </c>
    </row>
    <row r="97" spans="1:5" x14ac:dyDescent="0.2">
      <c r="A97" s="287">
        <v>111500717</v>
      </c>
      <c r="B97" s="287" t="s">
        <v>662</v>
      </c>
      <c r="C97" s="254">
        <v>0</v>
      </c>
      <c r="D97" s="254">
        <v>52512.65</v>
      </c>
      <c r="E97" s="254">
        <v>52512.65</v>
      </c>
    </row>
    <row r="98" spans="1:5" x14ac:dyDescent="0.2">
      <c r="A98" s="287">
        <v>111500718</v>
      </c>
      <c r="B98" s="287" t="s">
        <v>664</v>
      </c>
      <c r="C98" s="254">
        <v>0</v>
      </c>
      <c r="D98" s="254">
        <v>355733.11</v>
      </c>
      <c r="E98" s="254">
        <v>355733.11</v>
      </c>
    </row>
    <row r="99" spans="1:5" x14ac:dyDescent="0.2">
      <c r="A99" s="287">
        <v>111500719</v>
      </c>
      <c r="B99" s="287" t="s">
        <v>666</v>
      </c>
      <c r="C99" s="254">
        <v>0</v>
      </c>
      <c r="D99" s="254">
        <v>400008.77</v>
      </c>
      <c r="E99" s="254">
        <v>400008.77</v>
      </c>
    </row>
    <row r="100" spans="1:5" x14ac:dyDescent="0.2">
      <c r="A100" s="287">
        <v>111500720</v>
      </c>
      <c r="B100" s="287" t="s">
        <v>668</v>
      </c>
      <c r="C100" s="254">
        <v>0</v>
      </c>
      <c r="D100" s="254">
        <v>1.1399999999999999</v>
      </c>
      <c r="E100" s="254">
        <v>1.1399999999999999</v>
      </c>
    </row>
    <row r="101" spans="1:5" x14ac:dyDescent="0.2">
      <c r="A101" s="287">
        <v>111500721</v>
      </c>
      <c r="B101" s="287" t="s">
        <v>670</v>
      </c>
      <c r="C101" s="254">
        <v>0</v>
      </c>
      <c r="D101" s="254">
        <v>-5969847.3300000001</v>
      </c>
      <c r="E101" s="254">
        <v>-5969847.3300000001</v>
      </c>
    </row>
    <row r="102" spans="1:5" x14ac:dyDescent="0.2">
      <c r="A102" s="287">
        <v>111500722</v>
      </c>
      <c r="B102" s="287" t="s">
        <v>672</v>
      </c>
      <c r="C102" s="254">
        <v>0</v>
      </c>
      <c r="D102" s="254">
        <v>7.48</v>
      </c>
      <c r="E102" s="254">
        <v>7.48</v>
      </c>
    </row>
    <row r="103" spans="1:5" x14ac:dyDescent="0.2">
      <c r="A103" s="287">
        <v>111500723</v>
      </c>
      <c r="B103" s="287" t="s">
        <v>674</v>
      </c>
      <c r="C103" s="254">
        <v>0</v>
      </c>
      <c r="D103" s="254">
        <v>0.05</v>
      </c>
      <c r="E103" s="254">
        <v>0.05</v>
      </c>
    </row>
    <row r="104" spans="1:5" x14ac:dyDescent="0.2">
      <c r="A104" s="287">
        <v>111600102</v>
      </c>
      <c r="B104" s="287" t="s">
        <v>1331</v>
      </c>
      <c r="C104" s="254">
        <v>1625063.3</v>
      </c>
      <c r="D104" s="254">
        <v>2019603.65</v>
      </c>
      <c r="E104" s="254">
        <v>394540.35</v>
      </c>
    </row>
    <row r="105" spans="1:5" x14ac:dyDescent="0.2">
      <c r="A105" s="287">
        <v>111600104</v>
      </c>
      <c r="B105" s="287" t="s">
        <v>1332</v>
      </c>
      <c r="C105" s="254">
        <v>0</v>
      </c>
      <c r="D105" s="254">
        <v>2725669.4</v>
      </c>
      <c r="E105" s="254">
        <v>2725669.4</v>
      </c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374</v>
      </c>
      <c r="C162" s="252">
        <f>SUM(C8:C161)</f>
        <v>285484226.87000006</v>
      </c>
      <c r="D162" s="252">
        <f>SUM(D8:D161)</f>
        <v>364439314.31999981</v>
      </c>
      <c r="E162" s="252">
        <f>SUM(E8:E161)</f>
        <v>78955087.449999958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F9" sqref="F9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142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233</v>
      </c>
      <c r="B4" s="94"/>
      <c r="C4" s="124"/>
      <c r="D4" s="124"/>
      <c r="E4" s="133"/>
    </row>
    <row r="5" spans="1:5" ht="14.1" customHeight="1" x14ac:dyDescent="0.2">
      <c r="A5" s="139" t="s">
        <v>143</v>
      </c>
      <c r="B5" s="12"/>
      <c r="C5" s="22"/>
      <c r="D5" s="22"/>
      <c r="E5" s="134"/>
    </row>
    <row r="6" spans="1:5" ht="14.1" customHeight="1" x14ac:dyDescent="0.2">
      <c r="A6" s="159" t="s">
        <v>167</v>
      </c>
      <c r="B6" s="104"/>
      <c r="C6" s="104"/>
      <c r="D6" s="104"/>
      <c r="E6" s="135"/>
    </row>
    <row r="7" spans="1:5" ht="14.1" customHeight="1" x14ac:dyDescent="0.2">
      <c r="A7" s="159" t="s">
        <v>168</v>
      </c>
      <c r="B7" s="105"/>
      <c r="C7" s="105"/>
      <c r="D7" s="105"/>
      <c r="E7" s="106"/>
    </row>
    <row r="8" spans="1:5" ht="14.1" customHeight="1" thickBot="1" x14ac:dyDescent="0.25">
      <c r="A8" s="141" t="s">
        <v>169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381</v>
      </c>
      <c r="B5" s="477"/>
      <c r="C5" s="380"/>
      <c r="D5" s="379" t="s">
        <v>379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 x14ac:dyDescent="0.2">
      <c r="A8" s="374">
        <v>123536131</v>
      </c>
      <c r="B8" s="375" t="s">
        <v>710</v>
      </c>
      <c r="C8" s="373">
        <v>2592256.35</v>
      </c>
      <c r="D8" s="372"/>
    </row>
    <row r="9" spans="1:4" x14ac:dyDescent="0.2">
      <c r="A9" s="374">
        <v>123546141</v>
      </c>
      <c r="B9" s="375" t="s">
        <v>712</v>
      </c>
      <c r="C9" s="373">
        <v>9610600.2799999993</v>
      </c>
      <c r="D9" s="372"/>
    </row>
    <row r="10" spans="1:4" x14ac:dyDescent="0.2">
      <c r="A10" s="374">
        <v>123626221</v>
      </c>
      <c r="B10" s="375" t="s">
        <v>708</v>
      </c>
      <c r="C10" s="373">
        <v>803942.02</v>
      </c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319</v>
      </c>
      <c r="C32" s="370">
        <f>SUM(C8:C31)</f>
        <v>13006798.649999999</v>
      </c>
      <c r="D32" s="369">
        <v>0</v>
      </c>
    </row>
    <row r="35" spans="1:4" x14ac:dyDescent="0.2">
      <c r="A35" s="476" t="s">
        <v>380</v>
      </c>
      <c r="B35" s="477"/>
      <c r="C35" s="380"/>
      <c r="D35" s="379" t="s">
        <v>379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378</v>
      </c>
    </row>
    <row r="38" spans="1:4" x14ac:dyDescent="0.2">
      <c r="A38" s="374">
        <v>124115111</v>
      </c>
      <c r="B38" s="375" t="s">
        <v>722</v>
      </c>
      <c r="C38" s="373">
        <v>43218.42</v>
      </c>
      <c r="D38" s="372"/>
    </row>
    <row r="39" spans="1:4" x14ac:dyDescent="0.2">
      <c r="A39" s="374">
        <v>124135151</v>
      </c>
      <c r="B39" s="375" t="s">
        <v>726</v>
      </c>
      <c r="C39" s="373">
        <v>174496.03</v>
      </c>
      <c r="D39" s="372"/>
    </row>
    <row r="40" spans="1:4" x14ac:dyDescent="0.2">
      <c r="A40" s="374">
        <v>124195191</v>
      </c>
      <c r="B40" s="375" t="s">
        <v>728</v>
      </c>
      <c r="C40" s="373">
        <v>8120</v>
      </c>
      <c r="D40" s="372"/>
    </row>
    <row r="41" spans="1:4" x14ac:dyDescent="0.2">
      <c r="A41" s="374">
        <v>124215211</v>
      </c>
      <c r="B41" s="375" t="s">
        <v>730</v>
      </c>
      <c r="C41" s="373">
        <v>25199.84</v>
      </c>
      <c r="D41" s="372"/>
    </row>
    <row r="42" spans="1:4" x14ac:dyDescent="0.2">
      <c r="A42" s="374">
        <v>124415411</v>
      </c>
      <c r="B42" s="375" t="s">
        <v>740</v>
      </c>
      <c r="C42" s="373">
        <v>1274600</v>
      </c>
      <c r="D42" s="372"/>
    </row>
    <row r="43" spans="1:4" x14ac:dyDescent="0.2">
      <c r="A43" s="374">
        <v>124655651</v>
      </c>
      <c r="B43" s="375" t="s">
        <v>756</v>
      </c>
      <c r="C43" s="373">
        <v>1375719.4</v>
      </c>
      <c r="D43" s="372"/>
    </row>
    <row r="44" spans="1:4" x14ac:dyDescent="0.2">
      <c r="A44" s="374">
        <v>124665663</v>
      </c>
      <c r="B44" s="375" t="s">
        <v>760</v>
      </c>
      <c r="C44" s="373">
        <v>18102.5</v>
      </c>
      <c r="D44" s="372"/>
    </row>
    <row r="45" spans="1:4" x14ac:dyDescent="0.2">
      <c r="A45" s="374">
        <v>124675671</v>
      </c>
      <c r="B45" s="375" t="s">
        <v>762</v>
      </c>
      <c r="C45" s="373">
        <v>15816.48</v>
      </c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377</v>
      </c>
      <c r="C62" s="370">
        <f>SUM(C38:C61)</f>
        <v>2935272.67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F9" sqref="F9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142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0"/>
    </row>
    <row r="5" spans="1:4" ht="14.1" customHeight="1" x14ac:dyDescent="0.2">
      <c r="A5" s="139" t="s">
        <v>143</v>
      </c>
      <c r="B5" s="140"/>
      <c r="C5" s="140"/>
      <c r="D5" s="167"/>
    </row>
    <row r="6" spans="1:4" ht="27.95" customHeight="1" x14ac:dyDescent="0.2">
      <c r="A6" s="458" t="s">
        <v>212</v>
      </c>
      <c r="B6" s="468"/>
      <c r="C6" s="468"/>
      <c r="D6" s="469"/>
    </row>
    <row r="7" spans="1:4" ht="27.95" customHeight="1" thickBot="1" x14ac:dyDescent="0.25">
      <c r="A7" s="478" t="s">
        <v>213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226</v>
      </c>
      <c r="B6" s="477"/>
      <c r="C6" s="380"/>
      <c r="D6" s="396" t="s">
        <v>415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414</v>
      </c>
      <c r="C9" s="388">
        <f>SUM(C10+C19+C22+C28+C30+C32)</f>
        <v>0</v>
      </c>
      <c r="D9" s="388">
        <f>SUM(D10+D19+D22+D28+D30+D32)</f>
        <v>2552</v>
      </c>
    </row>
    <row r="10" spans="1:4" x14ac:dyDescent="0.2">
      <c r="A10" s="390">
        <v>5510</v>
      </c>
      <c r="B10" s="393" t="s">
        <v>413</v>
      </c>
      <c r="C10" s="388">
        <f>SUM(C11:C18)</f>
        <v>0</v>
      </c>
      <c r="D10" s="388">
        <f>SUM(D11:D18)</f>
        <v>2552</v>
      </c>
    </row>
    <row r="11" spans="1:4" x14ac:dyDescent="0.2">
      <c r="A11" s="390">
        <v>5511</v>
      </c>
      <c r="B11" s="393" t="s">
        <v>412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411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410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409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408</v>
      </c>
      <c r="C15" s="388">
        <v>0</v>
      </c>
      <c r="D15" s="387">
        <v>2552</v>
      </c>
    </row>
    <row r="16" spans="1:4" x14ac:dyDescent="0.2">
      <c r="A16" s="390">
        <v>5516</v>
      </c>
      <c r="B16" s="393" t="s">
        <v>407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406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405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404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403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402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401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400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399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398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397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396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395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395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394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394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393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392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391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390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389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388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387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386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385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384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383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382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134</v>
      </c>
      <c r="B5" s="415"/>
      <c r="C5" s="414" t="s">
        <v>140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08">
        <v>900001</v>
      </c>
      <c r="B8" s="410" t="s">
        <v>429</v>
      </c>
      <c r="C8" s="406">
        <v>0</v>
      </c>
    </row>
    <row r="9" spans="1:3" x14ac:dyDescent="0.2">
      <c r="A9" s="408">
        <v>900002</v>
      </c>
      <c r="B9" s="407" t="s">
        <v>428</v>
      </c>
      <c r="C9" s="406">
        <f>SUM(C10:C14)</f>
        <v>0</v>
      </c>
    </row>
    <row r="10" spans="1:3" x14ac:dyDescent="0.2">
      <c r="A10" s="409">
        <v>4320</v>
      </c>
      <c r="B10" s="403" t="s">
        <v>427</v>
      </c>
      <c r="C10" s="400"/>
    </row>
    <row r="11" spans="1:3" ht="22.5" x14ac:dyDescent="0.2">
      <c r="A11" s="409">
        <v>4330</v>
      </c>
      <c r="B11" s="403" t="s">
        <v>426</v>
      </c>
      <c r="C11" s="400"/>
    </row>
    <row r="12" spans="1:3" x14ac:dyDescent="0.2">
      <c r="A12" s="409">
        <v>4340</v>
      </c>
      <c r="B12" s="403" t="s">
        <v>425</v>
      </c>
      <c r="C12" s="400"/>
    </row>
    <row r="13" spans="1:3" x14ac:dyDescent="0.2">
      <c r="A13" s="409">
        <v>4399</v>
      </c>
      <c r="B13" s="403" t="s">
        <v>424</v>
      </c>
      <c r="C13" s="400"/>
    </row>
    <row r="14" spans="1:3" x14ac:dyDescent="0.2">
      <c r="A14" s="402">
        <v>4400</v>
      </c>
      <c r="B14" s="403" t="s">
        <v>423</v>
      </c>
      <c r="C14" s="400"/>
    </row>
    <row r="15" spans="1:3" x14ac:dyDescent="0.2">
      <c r="A15" s="408">
        <v>900003</v>
      </c>
      <c r="B15" s="407" t="s">
        <v>422</v>
      </c>
      <c r="C15" s="406">
        <f>SUM(C16:C19)</f>
        <v>0</v>
      </c>
    </row>
    <row r="16" spans="1:3" x14ac:dyDescent="0.2">
      <c r="A16" s="405">
        <v>52</v>
      </c>
      <c r="B16" s="403" t="s">
        <v>421</v>
      </c>
      <c r="C16" s="400"/>
    </row>
    <row r="17" spans="1:3" x14ac:dyDescent="0.2">
      <c r="A17" s="405">
        <v>62</v>
      </c>
      <c r="B17" s="403" t="s">
        <v>420</v>
      </c>
      <c r="C17" s="400"/>
    </row>
    <row r="18" spans="1:3" x14ac:dyDescent="0.2">
      <c r="A18" s="404" t="s">
        <v>419</v>
      </c>
      <c r="B18" s="403" t="s">
        <v>418</v>
      </c>
      <c r="C18" s="400"/>
    </row>
    <row r="19" spans="1:3" x14ac:dyDescent="0.2">
      <c r="A19" s="402">
        <v>4500</v>
      </c>
      <c r="B19" s="401" t="s">
        <v>417</v>
      </c>
      <c r="C19" s="400"/>
    </row>
    <row r="20" spans="1:3" x14ac:dyDescent="0.2">
      <c r="A20" s="399">
        <v>900004</v>
      </c>
      <c r="B20" s="398" t="s">
        <v>416</v>
      </c>
      <c r="C20" s="397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2" sqref="A2:B2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142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4"/>
    </row>
    <row r="5" spans="1:4" ht="14.1" customHeight="1" x14ac:dyDescent="0.2">
      <c r="A5" s="139" t="s">
        <v>143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215</v>
      </c>
      <c r="B7" s="482"/>
      <c r="C7" s="12"/>
      <c r="D7" s="96"/>
    </row>
    <row r="8" spans="1:4" ht="14.1" customHeight="1" x14ac:dyDescent="0.2">
      <c r="A8" s="176" t="s">
        <v>216</v>
      </c>
      <c r="B8" s="173"/>
      <c r="C8" s="12"/>
      <c r="D8" s="96"/>
    </row>
    <row r="9" spans="1:4" ht="14.1" customHeight="1" x14ac:dyDescent="0.2">
      <c r="A9" s="176" t="s">
        <v>217</v>
      </c>
      <c r="B9" s="173"/>
      <c r="C9" s="12"/>
      <c r="D9" s="96"/>
    </row>
    <row r="10" spans="1:4" ht="14.1" customHeight="1" x14ac:dyDescent="0.2">
      <c r="A10" s="176" t="s">
        <v>218</v>
      </c>
      <c r="B10" s="173"/>
      <c r="C10" s="12"/>
      <c r="D10" s="96"/>
    </row>
    <row r="11" spans="1:4" ht="14.1" customHeight="1" thickBot="1" x14ac:dyDescent="0.25">
      <c r="A11" s="177" t="s">
        <v>219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27" t="s">
        <v>141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25">
        <v>900001</v>
      </c>
      <c r="B8" s="424" t="s">
        <v>452</v>
      </c>
      <c r="C8" s="423">
        <v>0</v>
      </c>
    </row>
    <row r="9" spans="1:3" x14ac:dyDescent="0.2">
      <c r="A9" s="425">
        <v>900002</v>
      </c>
      <c r="B9" s="424" t="s">
        <v>451</v>
      </c>
      <c r="C9" s="423">
        <f>SUM(C10:C26)</f>
        <v>0</v>
      </c>
    </row>
    <row r="10" spans="1:3" x14ac:dyDescent="0.2">
      <c r="A10" s="409">
        <v>5100</v>
      </c>
      <c r="B10" s="422" t="s">
        <v>450</v>
      </c>
      <c r="C10" s="420"/>
    </row>
    <row r="11" spans="1:3" x14ac:dyDescent="0.2">
      <c r="A11" s="409">
        <v>5200</v>
      </c>
      <c r="B11" s="422" t="s">
        <v>449</v>
      </c>
      <c r="C11" s="420"/>
    </row>
    <row r="12" spans="1:3" x14ac:dyDescent="0.2">
      <c r="A12" s="409">
        <v>5300</v>
      </c>
      <c r="B12" s="422" t="s">
        <v>448</v>
      </c>
      <c r="C12" s="420"/>
    </row>
    <row r="13" spans="1:3" x14ac:dyDescent="0.2">
      <c r="A13" s="409">
        <v>5400</v>
      </c>
      <c r="B13" s="422" t="s">
        <v>447</v>
      </c>
      <c r="C13" s="420"/>
    </row>
    <row r="14" spans="1:3" x14ac:dyDescent="0.2">
      <c r="A14" s="409">
        <v>5500</v>
      </c>
      <c r="B14" s="422" t="s">
        <v>446</v>
      </c>
      <c r="C14" s="420"/>
    </row>
    <row r="15" spans="1:3" x14ac:dyDescent="0.2">
      <c r="A15" s="409">
        <v>5600</v>
      </c>
      <c r="B15" s="422" t="s">
        <v>445</v>
      </c>
      <c r="C15" s="420"/>
    </row>
    <row r="16" spans="1:3" x14ac:dyDescent="0.2">
      <c r="A16" s="409">
        <v>5700</v>
      </c>
      <c r="B16" s="422" t="s">
        <v>444</v>
      </c>
      <c r="C16" s="420"/>
    </row>
    <row r="17" spans="1:3" x14ac:dyDescent="0.2">
      <c r="A17" s="409" t="s">
        <v>443</v>
      </c>
      <c r="B17" s="422" t="s">
        <v>442</v>
      </c>
      <c r="C17" s="420"/>
    </row>
    <row r="18" spans="1:3" x14ac:dyDescent="0.2">
      <c r="A18" s="409">
        <v>5900</v>
      </c>
      <c r="B18" s="422" t="s">
        <v>441</v>
      </c>
      <c r="C18" s="420"/>
    </row>
    <row r="19" spans="1:3" x14ac:dyDescent="0.2">
      <c r="A19" s="405">
        <v>6200</v>
      </c>
      <c r="B19" s="422" t="s">
        <v>440</v>
      </c>
      <c r="C19" s="420"/>
    </row>
    <row r="20" spans="1:3" x14ac:dyDescent="0.2">
      <c r="A20" s="405">
        <v>7200</v>
      </c>
      <c r="B20" s="422" t="s">
        <v>439</v>
      </c>
      <c r="C20" s="420"/>
    </row>
    <row r="21" spans="1:3" x14ac:dyDescent="0.2">
      <c r="A21" s="405">
        <v>7300</v>
      </c>
      <c r="B21" s="422" t="s">
        <v>438</v>
      </c>
      <c r="C21" s="420"/>
    </row>
    <row r="22" spans="1:3" x14ac:dyDescent="0.2">
      <c r="A22" s="405">
        <v>7500</v>
      </c>
      <c r="B22" s="422" t="s">
        <v>437</v>
      </c>
      <c r="C22" s="420"/>
    </row>
    <row r="23" spans="1:3" x14ac:dyDescent="0.2">
      <c r="A23" s="405">
        <v>7900</v>
      </c>
      <c r="B23" s="422" t="s">
        <v>436</v>
      </c>
      <c r="C23" s="420"/>
    </row>
    <row r="24" spans="1:3" x14ac:dyDescent="0.2">
      <c r="A24" s="405">
        <v>9100</v>
      </c>
      <c r="B24" s="422" t="s">
        <v>435</v>
      </c>
      <c r="C24" s="420"/>
    </row>
    <row r="25" spans="1:3" x14ac:dyDescent="0.2">
      <c r="A25" s="405">
        <v>9900</v>
      </c>
      <c r="B25" s="422" t="s">
        <v>434</v>
      </c>
      <c r="C25" s="420"/>
    </row>
    <row r="26" spans="1:3" x14ac:dyDescent="0.2">
      <c r="A26" s="405">
        <v>7400</v>
      </c>
      <c r="B26" s="421" t="s">
        <v>433</v>
      </c>
      <c r="C26" s="420"/>
    </row>
    <row r="27" spans="1:3" x14ac:dyDescent="0.2">
      <c r="A27" s="425">
        <v>900003</v>
      </c>
      <c r="B27" s="424" t="s">
        <v>432</v>
      </c>
      <c r="C27" s="423">
        <f>SUM(C28:C34)</f>
        <v>0</v>
      </c>
    </row>
    <row r="28" spans="1:3" ht="22.5" x14ac:dyDescent="0.2">
      <c r="A28" s="409">
        <v>5510</v>
      </c>
      <c r="B28" s="422" t="s">
        <v>413</v>
      </c>
      <c r="C28" s="420"/>
    </row>
    <row r="29" spans="1:3" x14ac:dyDescent="0.2">
      <c r="A29" s="409">
        <v>5520</v>
      </c>
      <c r="B29" s="422" t="s">
        <v>404</v>
      </c>
      <c r="C29" s="420"/>
    </row>
    <row r="30" spans="1:3" x14ac:dyDescent="0.2">
      <c r="A30" s="409">
        <v>5530</v>
      </c>
      <c r="B30" s="422" t="s">
        <v>401</v>
      </c>
      <c r="C30" s="420"/>
    </row>
    <row r="31" spans="1:3" ht="22.5" x14ac:dyDescent="0.2">
      <c r="A31" s="409">
        <v>5540</v>
      </c>
      <c r="B31" s="422" t="s">
        <v>395</v>
      </c>
      <c r="C31" s="420"/>
    </row>
    <row r="32" spans="1:3" x14ac:dyDescent="0.2">
      <c r="A32" s="409">
        <v>5550</v>
      </c>
      <c r="B32" s="422" t="s">
        <v>394</v>
      </c>
      <c r="C32" s="420"/>
    </row>
    <row r="33" spans="1:3" x14ac:dyDescent="0.2">
      <c r="A33" s="409">
        <v>5590</v>
      </c>
      <c r="B33" s="422" t="s">
        <v>393</v>
      </c>
      <c r="C33" s="420"/>
    </row>
    <row r="34" spans="1:3" x14ac:dyDescent="0.2">
      <c r="A34" s="409">
        <v>5600</v>
      </c>
      <c r="B34" s="421" t="s">
        <v>431</v>
      </c>
      <c r="C34" s="420"/>
    </row>
    <row r="35" spans="1:3" x14ac:dyDescent="0.2">
      <c r="A35" s="419">
        <v>900004</v>
      </c>
      <c r="B35" s="418" t="s">
        <v>430</v>
      </c>
      <c r="C35" s="417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2" sqref="A2:B2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142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233</v>
      </c>
      <c r="B4" s="169"/>
      <c r="C4" s="169"/>
      <c r="D4" s="95"/>
    </row>
    <row r="5" spans="1:4" ht="14.1" customHeight="1" x14ac:dyDescent="0.2">
      <c r="A5" s="139" t="s">
        <v>143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220</v>
      </c>
      <c r="B7" s="482"/>
      <c r="C7" s="13"/>
      <c r="D7" s="96"/>
    </row>
    <row r="8" spans="1:4" ht="14.1" customHeight="1" x14ac:dyDescent="0.2">
      <c r="A8" s="179" t="s">
        <v>221</v>
      </c>
      <c r="B8" s="173"/>
      <c r="C8" s="13"/>
      <c r="D8" s="96"/>
    </row>
    <row r="9" spans="1:4" ht="14.1" customHeight="1" x14ac:dyDescent="0.2">
      <c r="A9" s="179" t="s">
        <v>222</v>
      </c>
      <c r="B9" s="173"/>
      <c r="C9" s="13"/>
      <c r="D9" s="96"/>
    </row>
    <row r="10" spans="1:4" ht="14.1" customHeight="1" x14ac:dyDescent="0.2">
      <c r="A10" s="179" t="s">
        <v>223</v>
      </c>
      <c r="B10" s="173"/>
      <c r="C10" s="13"/>
      <c r="D10" s="96"/>
    </row>
    <row r="11" spans="1:4" ht="14.1" customHeight="1" thickBot="1" x14ac:dyDescent="0.25">
      <c r="A11" s="180" t="s">
        <v>224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142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92"/>
      <c r="C5" s="92"/>
      <c r="D5" s="92"/>
      <c r="E5" s="93"/>
    </row>
    <row r="6" spans="1:5" ht="14.1" customHeight="1" x14ac:dyDescent="0.2">
      <c r="A6" s="139" t="s">
        <v>146</v>
      </c>
      <c r="B6" s="92"/>
      <c r="C6" s="92"/>
      <c r="D6" s="92"/>
      <c r="E6" s="93"/>
    </row>
    <row r="7" spans="1:5" ht="14.1" customHeight="1" x14ac:dyDescent="0.2">
      <c r="A7" s="143" t="s">
        <v>147</v>
      </c>
      <c r="B7" s="92"/>
      <c r="C7" s="92"/>
      <c r="D7" s="92"/>
      <c r="E7" s="93"/>
    </row>
    <row r="8" spans="1:5" ht="14.1" customHeight="1" x14ac:dyDescent="0.2">
      <c r="A8" s="143" t="s">
        <v>148</v>
      </c>
      <c r="B8" s="12"/>
      <c r="C8" s="12"/>
      <c r="D8" s="12"/>
      <c r="E8" s="96"/>
    </row>
    <row r="9" spans="1:5" ht="14.1" customHeight="1" thickBot="1" x14ac:dyDescent="0.25">
      <c r="A9" s="144" t="s">
        <v>149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H18" sqref="H18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517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516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515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514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513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512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511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510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509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508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507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506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505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504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503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502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501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500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499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498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497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496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495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494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493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492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491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490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489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488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487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486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485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484</v>
      </c>
      <c r="B47" s="444" t="s">
        <v>483</v>
      </c>
      <c r="C47" s="442"/>
      <c r="D47" s="442"/>
      <c r="E47" s="442"/>
    </row>
    <row r="48" spans="1:5" s="39" customFormat="1" x14ac:dyDescent="0.2">
      <c r="A48" s="431" t="s">
        <v>482</v>
      </c>
      <c r="B48" s="443" t="s">
        <v>481</v>
      </c>
      <c r="C48" s="442"/>
      <c r="D48" s="442"/>
      <c r="E48" s="442"/>
    </row>
    <row r="49" spans="1:8" s="39" customFormat="1" x14ac:dyDescent="0.2">
      <c r="A49" s="431" t="s">
        <v>480</v>
      </c>
      <c r="B49" s="443" t="s">
        <v>479</v>
      </c>
      <c r="C49" s="442"/>
      <c r="D49" s="442"/>
      <c r="E49" s="442"/>
    </row>
    <row r="50" spans="1:8" s="39" customFormat="1" x14ac:dyDescent="0.2">
      <c r="A50" s="431" t="s">
        <v>478</v>
      </c>
      <c r="B50" s="443" t="s">
        <v>477</v>
      </c>
      <c r="C50" s="442"/>
      <c r="D50" s="442"/>
      <c r="E50" s="442"/>
    </row>
    <row r="51" spans="1:8" s="39" customFormat="1" x14ac:dyDescent="0.2">
      <c r="A51" s="431" t="s">
        <v>476</v>
      </c>
      <c r="B51" s="443" t="s">
        <v>475</v>
      </c>
      <c r="C51" s="442"/>
      <c r="D51" s="442"/>
      <c r="E51" s="442"/>
    </row>
    <row r="52" spans="1:8" s="39" customFormat="1" x14ac:dyDescent="0.2">
      <c r="A52" s="431" t="s">
        <v>474</v>
      </c>
      <c r="B52" s="443" t="s">
        <v>473</v>
      </c>
      <c r="C52" s="442"/>
      <c r="D52" s="442"/>
      <c r="E52" s="442"/>
    </row>
    <row r="53" spans="1:8" s="39" customFormat="1" x14ac:dyDescent="0.2">
      <c r="A53" s="431" t="s">
        <v>472</v>
      </c>
      <c r="B53" s="443" t="s">
        <v>471</v>
      </c>
      <c r="C53" s="442"/>
      <c r="D53" s="442"/>
      <c r="E53" s="442"/>
    </row>
    <row r="54" spans="1:8" s="39" customFormat="1" ht="12" x14ac:dyDescent="0.2">
      <c r="A54" s="428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469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468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467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454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138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8"/>
      <c r="F5" s="268"/>
      <c r="I5" s="270" t="s">
        <v>268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 x14ac:dyDescent="0.2">
      <c r="A8" s="237" t="s">
        <v>680</v>
      </c>
      <c r="B8" s="276" t="s">
        <v>681</v>
      </c>
      <c r="C8" s="222">
        <v>1226771.6399999999</v>
      </c>
      <c r="D8" s="274">
        <v>1226771.6399999999</v>
      </c>
      <c r="E8" s="274"/>
      <c r="F8" s="274"/>
      <c r="G8" s="273"/>
      <c r="H8" s="264"/>
      <c r="I8" s="272"/>
    </row>
    <row r="9" spans="1:10" x14ac:dyDescent="0.2">
      <c r="A9" s="237" t="s">
        <v>682</v>
      </c>
      <c r="B9" s="276" t="s">
        <v>683</v>
      </c>
      <c r="C9" s="222">
        <v>772133.22</v>
      </c>
      <c r="D9" s="274">
        <v>772133.22</v>
      </c>
      <c r="E9" s="274"/>
      <c r="F9" s="274"/>
      <c r="G9" s="273"/>
      <c r="H9" s="264"/>
      <c r="I9" s="272"/>
    </row>
    <row r="10" spans="1:10" x14ac:dyDescent="0.2">
      <c r="A10" s="237" t="s">
        <v>684</v>
      </c>
      <c r="B10" s="276" t="s">
        <v>685</v>
      </c>
      <c r="C10" s="275">
        <v>-5000</v>
      </c>
      <c r="D10" s="274">
        <v>-5000</v>
      </c>
      <c r="E10" s="274"/>
      <c r="F10" s="274"/>
      <c r="G10" s="273"/>
      <c r="H10" s="264"/>
      <c r="I10" s="272"/>
    </row>
    <row r="11" spans="1:10" x14ac:dyDescent="0.2">
      <c r="A11" s="237" t="s">
        <v>686</v>
      </c>
      <c r="B11" s="276" t="s">
        <v>687</v>
      </c>
      <c r="C11" s="275">
        <v>49981.79</v>
      </c>
      <c r="D11" s="274">
        <v>49981.79</v>
      </c>
      <c r="E11" s="274"/>
      <c r="F11" s="274"/>
      <c r="G11" s="273"/>
      <c r="H11" s="264"/>
      <c r="I11" s="272"/>
    </row>
    <row r="12" spans="1:10" x14ac:dyDescent="0.2">
      <c r="A12" s="237" t="s">
        <v>688</v>
      </c>
      <c r="B12" s="276" t="s">
        <v>689</v>
      </c>
      <c r="C12" s="275">
        <v>7859.08</v>
      </c>
      <c r="D12" s="274">
        <v>7859.08</v>
      </c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284</v>
      </c>
      <c r="C15" s="252">
        <f>SUM(C8:C14)</f>
        <v>2051745.73</v>
      </c>
      <c r="D15" s="252">
        <f>SUM(D8:D14)</f>
        <v>2051745.73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283</v>
      </c>
      <c r="B18" s="230"/>
      <c r="E18" s="268"/>
      <c r="F18" s="268"/>
      <c r="I18" s="270" t="s">
        <v>268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 x14ac:dyDescent="0.2">
      <c r="A21" s="223" t="s">
        <v>690</v>
      </c>
      <c r="B21" s="223" t="s">
        <v>691</v>
      </c>
      <c r="C21" s="222">
        <v>166363.03</v>
      </c>
      <c r="D21" s="265">
        <v>166363.03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282</v>
      </c>
      <c r="C25" s="244">
        <f>SUM(C21:C24)</f>
        <v>166363.03</v>
      </c>
      <c r="D25" s="244">
        <f>SUM(D21:D24)</f>
        <v>166363.03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281</v>
      </c>
      <c r="B28" s="230"/>
      <c r="E28" s="268"/>
      <c r="F28" s="268"/>
      <c r="I28" s="270" t="s">
        <v>268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 x14ac:dyDescent="0.2">
      <c r="A31" s="223" t="s">
        <v>675</v>
      </c>
      <c r="B31" s="223" t="s">
        <v>675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279</v>
      </c>
      <c r="B38" s="230"/>
      <c r="E38" s="268"/>
      <c r="F38" s="268"/>
      <c r="I38" s="270" t="s">
        <v>268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 x14ac:dyDescent="0.2">
      <c r="A41" s="223" t="s">
        <v>692</v>
      </c>
      <c r="B41" s="223" t="s">
        <v>693</v>
      </c>
      <c r="C41" s="222">
        <v>25510499.079999998</v>
      </c>
      <c r="D41" s="265">
        <v>25510499.079999998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278</v>
      </c>
      <c r="C45" s="244">
        <f>SUM(C41:C44)</f>
        <v>25510499.079999998</v>
      </c>
      <c r="D45" s="244">
        <f>SUM(D41:D44)</f>
        <v>25510499.079999998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277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 x14ac:dyDescent="0.2">
      <c r="A51" s="223" t="s">
        <v>694</v>
      </c>
      <c r="B51" s="223" t="s">
        <v>695</v>
      </c>
      <c r="C51" s="222">
        <v>672579.77</v>
      </c>
      <c r="D51" s="265">
        <v>672579.77</v>
      </c>
      <c r="E51" s="265"/>
      <c r="F51" s="265"/>
      <c r="G51" s="265"/>
      <c r="H51" s="264"/>
      <c r="I51" s="264"/>
    </row>
    <row r="52" spans="1:9" x14ac:dyDescent="0.2">
      <c r="A52" s="223" t="s">
        <v>696</v>
      </c>
      <c r="B52" s="223" t="s">
        <v>697</v>
      </c>
      <c r="C52" s="222">
        <v>122793053.73</v>
      </c>
      <c r="D52" s="265">
        <v>122793053.73</v>
      </c>
      <c r="E52" s="265"/>
      <c r="F52" s="265"/>
      <c r="G52" s="265"/>
      <c r="H52" s="264"/>
      <c r="I52" s="264"/>
    </row>
    <row r="53" spans="1:9" x14ac:dyDescent="0.2">
      <c r="A53" s="223" t="s">
        <v>698</v>
      </c>
      <c r="B53" s="223" t="s">
        <v>699</v>
      </c>
      <c r="C53" s="222">
        <v>1899.5</v>
      </c>
      <c r="D53" s="265">
        <v>1899.5</v>
      </c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276</v>
      </c>
      <c r="C75" s="244">
        <f>SUM(C51:C74)</f>
        <v>123467533</v>
      </c>
      <c r="D75" s="244">
        <f>SUM(D51:D74)</f>
        <v>123467533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275</v>
      </c>
      <c r="B78" s="230"/>
      <c r="C78" s="271"/>
      <c r="E78" s="268"/>
      <c r="F78" s="268"/>
      <c r="I78" s="270" t="s">
        <v>268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 x14ac:dyDescent="0.2">
      <c r="A81" s="223" t="s">
        <v>675</v>
      </c>
      <c r="B81" s="223" t="s">
        <v>675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273</v>
      </c>
      <c r="B88" s="230"/>
      <c r="E88" s="268"/>
      <c r="F88" s="268"/>
      <c r="I88" s="270" t="s">
        <v>268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 x14ac:dyDescent="0.2">
      <c r="A91" s="223" t="s">
        <v>675</v>
      </c>
      <c r="B91" s="223" t="s">
        <v>675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271</v>
      </c>
      <c r="B98" s="230"/>
      <c r="E98" s="268"/>
      <c r="F98" s="268"/>
      <c r="I98" s="270" t="s">
        <v>268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 x14ac:dyDescent="0.2">
      <c r="A101" s="223" t="s">
        <v>675</v>
      </c>
      <c r="B101" s="223" t="s">
        <v>675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269</v>
      </c>
      <c r="B108" s="230"/>
      <c r="E108" s="268"/>
      <c r="F108" s="268"/>
      <c r="I108" s="270" t="s">
        <v>268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 x14ac:dyDescent="0.2">
      <c r="A111" s="223" t="s">
        <v>675</v>
      </c>
      <c r="B111" s="223" t="s">
        <v>675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B11" sqref="B11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142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234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143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150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151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152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153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154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155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156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286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138</v>
      </c>
      <c r="B2" s="3"/>
    </row>
    <row r="5" spans="1:4" s="258" customFormat="1" ht="11.25" customHeight="1" x14ac:dyDescent="0.2">
      <c r="A5" s="261" t="s">
        <v>294</v>
      </c>
      <c r="B5" s="89"/>
      <c r="C5" s="283"/>
      <c r="D5" s="282" t="s">
        <v>291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 x14ac:dyDescent="0.2">
      <c r="A8" s="223" t="s">
        <v>675</v>
      </c>
      <c r="B8" s="264" t="s">
        <v>675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293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292</v>
      </c>
      <c r="B19" s="60"/>
      <c r="C19" s="283"/>
      <c r="D19" s="282" t="s">
        <v>291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 x14ac:dyDescent="0.2">
      <c r="A22" s="237" t="s">
        <v>675</v>
      </c>
      <c r="B22" s="276" t="s">
        <v>675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289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2014-12-06T02:27:50Z</cp:lastPrinted>
  <dcterms:created xsi:type="dcterms:W3CDTF">2012-12-11T20:36:24Z</dcterms:created>
  <dcterms:modified xsi:type="dcterms:W3CDTF">2017-04-24T20:21:54Z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