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Tercer Trimestre\DIGITAL\"/>
    </mc:Choice>
  </mc:AlternateContent>
  <bookViews>
    <workbookView xWindow="0" yWindow="0" windowWidth="24000" windowHeight="9735" tabRatio="923" activeTab="15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52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</sheets>
  <definedNames>
    <definedName name="_xlnm._FilterDatabase" localSheetId="3" hidden="1">'ESF-03'!$A$7:$K$110</definedName>
    <definedName name="_xlnm._FilterDatabase" localSheetId="8" hidden="1">'ESF-08'!$A$7:$H$111</definedName>
    <definedName name="_xlnm.Print_Area" localSheetId="16">'EA-01'!$A$1:$D$82</definedName>
    <definedName name="_xlnm.Print_Area" localSheetId="17">'EA-02'!$A$1:$E$16</definedName>
    <definedName name="_xlnm.Print_Area" localSheetId="18">'EA-03'!$A$1:$E$131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'ESF-01'!$A$1:$E$138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'ESF-08'!$A$1:$F$64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'ESF-12'!$A$1:$H$39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19">'VHP-01'!$A$1:$G$16</definedName>
    <definedName name="_xlnm.Print_Area" localSheetId="20">'VHP-02'!$A$1:$F$68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  <definedName name="_xlnm.Print_Titles" localSheetId="15">'ESF-15'!$1:$8</definedName>
  </definedNames>
  <calcPr calcId="162913"/>
</workbook>
</file>

<file path=xl/calcChain.xml><?xml version="1.0" encoding="utf-8"?>
<calcChain xmlns="http://schemas.openxmlformats.org/spreadsheetml/2006/main">
  <c r="K18" i="52" l="1"/>
  <c r="H18" i="52"/>
  <c r="G18" i="52"/>
  <c r="F18" i="52"/>
  <c r="O16" i="52"/>
  <c r="N16" i="52"/>
  <c r="M16" i="52"/>
  <c r="L16" i="52"/>
  <c r="I16" i="52"/>
  <c r="O15" i="52"/>
  <c r="N15" i="52"/>
  <c r="M15" i="52"/>
  <c r="L15" i="52"/>
  <c r="I15" i="52"/>
  <c r="O14" i="52"/>
  <c r="N14" i="52"/>
  <c r="M14" i="52"/>
  <c r="L14" i="52"/>
  <c r="I14" i="52"/>
  <c r="O13" i="52"/>
  <c r="N13" i="52"/>
  <c r="M13" i="52"/>
  <c r="L13" i="52"/>
  <c r="I13" i="52"/>
  <c r="O12" i="52"/>
  <c r="N12" i="52"/>
  <c r="M12" i="52"/>
  <c r="L12" i="52"/>
  <c r="I12" i="52"/>
  <c r="I18" i="52" s="1"/>
  <c r="O11" i="52"/>
  <c r="N11" i="52"/>
  <c r="M11" i="52"/>
  <c r="L11" i="52"/>
  <c r="I11" i="52"/>
  <c r="O10" i="52"/>
  <c r="N10" i="52"/>
  <c r="M10" i="52"/>
  <c r="L10" i="52"/>
  <c r="I10" i="52"/>
  <c r="O9" i="52"/>
  <c r="O18" i="52" s="1"/>
  <c r="N9" i="52"/>
  <c r="N18" i="52" s="1"/>
  <c r="M9" i="52"/>
  <c r="M18" i="52" s="1"/>
  <c r="L9" i="52"/>
  <c r="L18" i="52" s="1"/>
  <c r="I9" i="52"/>
  <c r="D126" i="46" l="1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32" i="50"/>
  <c r="C62" i="50"/>
  <c r="C162" i="49"/>
  <c r="D162" i="49"/>
  <c r="E162" i="49"/>
  <c r="C66" i="48"/>
  <c r="D66" i="48"/>
  <c r="E66" i="48"/>
  <c r="C14" i="47"/>
  <c r="D14" i="47"/>
  <c r="E14" i="47"/>
  <c r="C129" i="46"/>
  <c r="C14" i="45"/>
  <c r="C80" i="44"/>
  <c r="C124" i="44"/>
  <c r="C10" i="43"/>
  <c r="C18" i="43"/>
  <c r="C26" i="43"/>
  <c r="C10" i="42"/>
  <c r="C18" i="42"/>
  <c r="C37" i="41"/>
  <c r="D37" i="41"/>
  <c r="E37" i="41"/>
  <c r="F37" i="41"/>
  <c r="G37" i="41"/>
  <c r="C57" i="41"/>
  <c r="D57" i="41"/>
  <c r="E57" i="41"/>
  <c r="F57" i="41"/>
  <c r="G57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52" i="37"/>
  <c r="D52" i="37"/>
  <c r="E52" i="37"/>
  <c r="C62" i="37"/>
  <c r="D62" i="37"/>
  <c r="E62" i="37"/>
  <c r="C72" i="37"/>
  <c r="D72" i="37"/>
  <c r="E72" i="37"/>
  <c r="C101" i="37"/>
  <c r="D101" i="37"/>
  <c r="E101" i="37"/>
  <c r="C111" i="37"/>
  <c r="D111" i="37"/>
  <c r="E11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36" i="30"/>
  <c r="C111" i="30"/>
  <c r="C124" i="30"/>
  <c r="C137" i="30"/>
  <c r="D105" i="46" l="1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12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4" i="46"/>
  <c r="D30" i="46"/>
  <c r="D22" i="46"/>
  <c r="D18" i="46"/>
  <c r="D10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38" i="46"/>
  <c r="D26" i="46"/>
  <c r="D14" i="46"/>
  <c r="D129" i="46" l="1"/>
</calcChain>
</file>

<file path=xl/sharedStrings.xml><?xml version="1.0" encoding="utf-8"?>
<sst xmlns="http://schemas.openxmlformats.org/spreadsheetml/2006/main" count="1877" uniqueCount="1279">
  <si>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</si>
  <si>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</si>
  <si>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</si>
  <si>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</si>
  <si>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</si>
  <si>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</si>
  <si>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</si>
  <si>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</si>
  <si>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</si>
  <si>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</si>
  <si>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</si>
  <si>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</si>
  <si>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</si>
  <si>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</si>
  <si>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</si>
  <si>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</si>
  <si>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</si>
  <si>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</si>
  <si>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</si>
  <si>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</si>
  <si>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</si>
  <si>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</si>
  <si>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</si>
  <si>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</si>
  <si>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</si>
  <si>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</si>
  <si>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</si>
  <si>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</si>
  <si>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</si>
  <si>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</si>
  <si>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</si>
  <si>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</si>
  <si>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</si>
  <si>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</si>
  <si>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</si>
  <si>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</si>
  <si>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</si>
  <si>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</si>
  <si>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</si>
  <si>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</si>
  <si>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</si>
  <si>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</si>
  <si>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</si>
  <si>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</si>
  <si>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</si>
  <si>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</si>
  <si>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</si>
  <si>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</si>
  <si>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</si>
  <si>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</si>
  <si>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</si>
  <si>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</si>
  <si>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</si>
  <si>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</si>
  <si>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</si>
  <si>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</si>
  <si>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</si>
  <si>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</si>
  <si>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</si>
  <si>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</si>
  <si>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</si>
  <si>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</si>
  <si>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</si>
  <si>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</si>
  <si>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</si>
  <si>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</si>
  <si>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</si>
  <si>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</si>
  <si>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</si>
  <si>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</si>
  <si>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</si>
  <si>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</si>
  <si>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</si>
  <si>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</si>
  <si>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</si>
  <si>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</si>
  <si>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</si>
  <si>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</si>
  <si>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</si>
  <si>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</si>
  <si>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</si>
  <si>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</si>
  <si>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</si>
  <si>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</si>
  <si>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</si>
  <si>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</si>
  <si>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</si>
  <si>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</si>
  <si>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</si>
  <si>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</si>
  <si>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</si>
  <si>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</si>
  <si>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</si>
  <si>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</si>
  <si>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</si>
  <si>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</si>
  <si>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</si>
  <si>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</si>
  <si>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</si>
  <si>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</si>
  <si>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</si>
  <si>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</si>
  <si>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</si>
  <si>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</si>
  <si>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</si>
  <si>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</si>
  <si>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</si>
  <si>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</si>
  <si>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</si>
  <si>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</si>
  <si>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</si>
  <si>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</si>
  <si>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</si>
  <si>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</si>
  <si>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</si>
  <si>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</si>
  <si>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</si>
  <si>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</si>
  <si>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</si>
  <si>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</si>
  <si>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</si>
  <si>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</si>
  <si>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</si>
  <si>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</si>
  <si>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</si>
  <si>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</si>
  <si>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</si>
  <si>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</si>
  <si>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</si>
  <si>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</si>
  <si>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</si>
  <si>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</si>
  <si>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</si>
  <si>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</si>
  <si>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</si>
  <si>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</si>
  <si>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</si>
  <si>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</si>
  <si>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</si>
  <si>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</si>
  <si>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</si>
  <si>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</si>
  <si>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</si>
  <si>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</si>
  <si>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</si>
  <si>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</si>
  <si>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</si>
  <si>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</si>
  <si>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</si>
  <si>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</si>
  <si>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</si>
  <si>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</si>
  <si>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</si>
  <si>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</si>
  <si>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</si>
  <si>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</si>
  <si>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</si>
  <si>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</si>
  <si>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</si>
  <si>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</si>
  <si>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</si>
  <si>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</si>
  <si>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</si>
  <si>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</si>
  <si>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</si>
  <si>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</si>
  <si>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</si>
  <si>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</si>
  <si>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</si>
  <si>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</si>
  <si>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</si>
  <si>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</si>
  <si>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</si>
  <si>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</si>
  <si>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</si>
  <si>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</si>
  <si>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</si>
  <si>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</si>
  <si>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</si>
  <si>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</si>
  <si>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</si>
  <si>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</si>
  <si>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</si>
  <si>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</si>
  <si>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</si>
  <si>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</si>
  <si>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</si>
  <si>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</si>
  <si>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</si>
  <si>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</si>
  <si>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</si>
  <si>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</si>
  <si>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</si>
  <si>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</si>
  <si>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</si>
  <si>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</si>
  <si>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</si>
  <si>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</si>
  <si>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</si>
  <si>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</si>
  <si>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</si>
  <si>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</si>
  <si>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</si>
  <si>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</si>
  <si>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</si>
  <si>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</si>
  <si>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</si>
  <si>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</si>
  <si>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</si>
  <si>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</si>
  <si>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</si>
  <si>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</si>
  <si>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</si>
  <si>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</si>
  <si>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</si>
  <si>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</si>
  <si>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</si>
  <si>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</si>
  <si>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</si>
  <si>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</si>
  <si>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</si>
  <si>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</si>
  <si>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</si>
  <si>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</si>
  <si>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</si>
  <si>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</si>
  <si>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</si>
  <si>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</si>
  <si>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</si>
  <si>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</si>
  <si>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</si>
  <si>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</si>
  <si>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</si>
  <si>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</si>
  <si>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</si>
  <si>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</si>
  <si>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</si>
  <si>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</si>
  <si>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</si>
  <si>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</si>
  <si>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</si>
  <si>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</si>
  <si>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</si>
  <si>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</si>
  <si>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0111400003</t>
  </si>
  <si>
    <t>BAJIO 3840741/F-III 2009</t>
  </si>
  <si>
    <t>0111400013</t>
  </si>
  <si>
    <t>BAJIO 6223788 F-III 2011 INVERSION</t>
  </si>
  <si>
    <t>0111400016</t>
  </si>
  <si>
    <t>BAJIO  7495567 RAMO 33 FONDO III 2012</t>
  </si>
  <si>
    <t>0111400019</t>
  </si>
  <si>
    <t>BAJIO FAISM 2013 CTA. 89257860101</t>
  </si>
  <si>
    <t>0111400020</t>
  </si>
  <si>
    <t>BAJIO CTA. PUB. 2013  CTA. 88182050101</t>
  </si>
  <si>
    <t>0111400021</t>
  </si>
  <si>
    <t>BAJIO CONCENTRADORA 2013  CTA. 90375320101</t>
  </si>
  <si>
    <t>0111400025</t>
  </si>
  <si>
    <t>INV. BAJIO RECAUD 2014 CTA. 10272599</t>
  </si>
  <si>
    <t>0111400026</t>
  </si>
  <si>
    <t>INV. BAJIO CUENTA PUBLICA 2014</t>
  </si>
  <si>
    <t>0111400027</t>
  </si>
  <si>
    <t>INV. BAJIO FAISM 2014</t>
  </si>
  <si>
    <t>0111400032</t>
  </si>
  <si>
    <t>INV BAJIO 12471201 CUENTA PUBLICA 2015</t>
  </si>
  <si>
    <t>0111400033</t>
  </si>
  <si>
    <t>INV BAJIO 12557716 FAISM 2015</t>
  </si>
  <si>
    <t>0111400034</t>
  </si>
  <si>
    <t>INV BAJIO 12612800 FORTAMUN 2015</t>
  </si>
  <si>
    <t>0111400038</t>
  </si>
  <si>
    <t>INV BAJIO 14917355 CUENTA PUBLICA 2016</t>
  </si>
  <si>
    <t>0111400039</t>
  </si>
  <si>
    <t>INV BAJIO 14973283 FAIMS 2016</t>
  </si>
  <si>
    <t>0111400040</t>
  </si>
  <si>
    <t>INV BAJIO 14973440 FORTAMUN 2016</t>
  </si>
  <si>
    <t>0111400041</t>
  </si>
  <si>
    <t>INV BAJIO 16052268 FORTALECIMIENTO FINANCIERO 2016</t>
  </si>
  <si>
    <t>0111400042</t>
  </si>
  <si>
    <t>INV BAJIO 15658479 FORTALECE 2016</t>
  </si>
  <si>
    <t>0111400047</t>
  </si>
  <si>
    <t>INV BAJIO 16716706 FORTALECIMIENTO FINANCIERO B</t>
  </si>
  <si>
    <t>0111400048</t>
  </si>
  <si>
    <t>INV BAJIO 17597188 FAISM 2017</t>
  </si>
  <si>
    <t>0111400049</t>
  </si>
  <si>
    <t>INV BAJIO 17598020 FORTAMUN 2017</t>
  </si>
  <si>
    <t>0111400052</t>
  </si>
  <si>
    <t>INV BAJIO 16359192 TEJIDO SOCIAL 2016 DEUDA</t>
  </si>
  <si>
    <t>0111400053</t>
  </si>
  <si>
    <t>INV BAJIO 17535709 FONREGION 2016</t>
  </si>
  <si>
    <t>0111400054</t>
  </si>
  <si>
    <t>INV BAJIO 17554403 CUENTA PUBLICA 2017</t>
  </si>
  <si>
    <t>0111400201</t>
  </si>
  <si>
    <t>BANCOMER 156325459 RECURSO MUNICIPAL</t>
  </si>
  <si>
    <t>0111400303</t>
  </si>
  <si>
    <t>BANORTE 530457691 FONDO VERDE</t>
  </si>
  <si>
    <t/>
  </si>
  <si>
    <t>0111500002</t>
  </si>
  <si>
    <t>BAJIO 3840741 F-III 2009</t>
  </si>
  <si>
    <t>0111500034</t>
  </si>
  <si>
    <t>BAJIO 6223788 F-III 2011</t>
  </si>
  <si>
    <t>0111500039</t>
  </si>
  <si>
    <t>BAJIO 7495567 R33 F3 2012</t>
  </si>
  <si>
    <t>0111500047</t>
  </si>
  <si>
    <t>BAJIO FAISM 2013 CTA.: 89257860101</t>
  </si>
  <si>
    <t>0111500062</t>
  </si>
  <si>
    <t>BAJIO 10454056 FAISM 2014</t>
  </si>
  <si>
    <t>0111500075</t>
  </si>
  <si>
    <t>BAJIO 12557716 FAISM 2015</t>
  </si>
  <si>
    <t>0111500076</t>
  </si>
  <si>
    <t>BAJIO 12612800 FORTAMUN 2015</t>
  </si>
  <si>
    <t>0111500077</t>
  </si>
  <si>
    <t>BAJIO 12916573 FOAM 2014</t>
  </si>
  <si>
    <t>0111500086</t>
  </si>
  <si>
    <t>BAJIO 13933817 INMUJERES PFTPG 2015</t>
  </si>
  <si>
    <t>0111500087</t>
  </si>
  <si>
    <t>BAJIO 14099097 PROG. IMPU.  SERVICIOS BASICOS 2015</t>
  </si>
  <si>
    <t>0111500089</t>
  </si>
  <si>
    <t>BAJIO 14973283 FAISM 2016</t>
  </si>
  <si>
    <t>0111500090</t>
  </si>
  <si>
    <t>BAJIO 14973440 FORTAMUN 2016</t>
  </si>
  <si>
    <t>0111500092</t>
  </si>
  <si>
    <t>BAJIO 15658479 FORTALECE 2016.</t>
  </si>
  <si>
    <t>0111500093</t>
  </si>
  <si>
    <t>BAJIO 15934466 PROII 2016 MUNICIPAL</t>
  </si>
  <si>
    <t>0111500094</t>
  </si>
  <si>
    <t>BAJIO 15934425 PROII 2016 ESTATAL</t>
  </si>
  <si>
    <t>0111500095</t>
  </si>
  <si>
    <t>BAJIO 15934227 PROII 2016 FEDERAL</t>
  </si>
  <si>
    <t>0111500098</t>
  </si>
  <si>
    <t>BAJIO 16041097 INFRAESTRUCTURA TEJIDO SOCIAL 2016</t>
  </si>
  <si>
    <t>0111500099</t>
  </si>
  <si>
    <t>BAJIO 16052268 FORTALECIMIENTO FINANCIERO 2016</t>
  </si>
  <si>
    <t>0111500106</t>
  </si>
  <si>
    <t>BANAMEX 1356435 FIDEICOMISO FAIM FIDER</t>
  </si>
  <si>
    <t>0111500307</t>
  </si>
  <si>
    <t>BANORTE 635742041 F-III 2010</t>
  </si>
  <si>
    <t>0111500323</t>
  </si>
  <si>
    <t>BANORTE 814012875  CASA DE LA CULTURA</t>
  </si>
  <si>
    <t>0111500339</t>
  </si>
  <si>
    <t>BNTE FORTAMUN 2013 CTA. 0851707112</t>
  </si>
  <si>
    <t>0111500345</t>
  </si>
  <si>
    <t>BNTE 895303947   FAIM</t>
  </si>
  <si>
    <t>0111500346</t>
  </si>
  <si>
    <t>BNTE 0207968949  FORTAMUN 2014</t>
  </si>
  <si>
    <t>0111500356</t>
  </si>
  <si>
    <t>BANORTE 486533357 FORTASEG FEDERAL 2017</t>
  </si>
  <si>
    <t>0111500357</t>
  </si>
  <si>
    <t>BANORTE 486533375 FORTASEG COOPARTICIPACION 2017</t>
  </si>
  <si>
    <t>0111500701</t>
  </si>
  <si>
    <t>BAJIO 16283996 MEVI 2016</t>
  </si>
  <si>
    <t>0111500702</t>
  </si>
  <si>
    <t>Bajio 16359192 TEJIDO SOCIAL 2016 DEUDA</t>
  </si>
  <si>
    <t>0111500703</t>
  </si>
  <si>
    <t>BAJIO 16728396 DESARROLLO DE HOGAR PIDH 2016</t>
  </si>
  <si>
    <t>0111500704</t>
  </si>
  <si>
    <t>BAJIO 16717175 PISBCC ADRENEL 2016</t>
  </si>
  <si>
    <t>0111500705</t>
  </si>
  <si>
    <t>BAJIO 16358012 HABITAT 2016 FEDERAL</t>
  </si>
  <si>
    <t>0111500706</t>
  </si>
  <si>
    <t>BAJIO 16358160 HABITAT 2016 MUNICIPAL</t>
  </si>
  <si>
    <t>0111500707</t>
  </si>
  <si>
    <t>BAJIO 16717415 PR A 2016</t>
  </si>
  <si>
    <t>0111500708</t>
  </si>
  <si>
    <t>BAJIO 16716706 FORTALECIMIENTO FINANCIERO B</t>
  </si>
  <si>
    <t>0111500711</t>
  </si>
  <si>
    <t>BAJIO 17535709 FONREGION 2016</t>
  </si>
  <si>
    <t>0111500713</t>
  </si>
  <si>
    <t>BAJIO 17459819 ADRE FAIS 16</t>
  </si>
  <si>
    <t>0111500716</t>
  </si>
  <si>
    <t>BAJIO 17583410 PROYECTOS DE DESARROLLO REGIONAL C</t>
  </si>
  <si>
    <t>0111500717</t>
  </si>
  <si>
    <t>BAJIO 17597188 FAISM 2017</t>
  </si>
  <si>
    <t>0111500718</t>
  </si>
  <si>
    <t>BAJIO 17598020 FORTAMUN 2017</t>
  </si>
  <si>
    <t>0111500719</t>
  </si>
  <si>
    <t>BAJIO 17616913 EQPMTO POZO SAN JOSE DE GRACIA</t>
  </si>
  <si>
    <t>0111500720</t>
  </si>
  <si>
    <t>BAJIO 17582339 CODE 2016</t>
  </si>
  <si>
    <t>0111500721</t>
  </si>
  <si>
    <t>BAJIO 17668096 FAIS ESTATAL 2016 ANEXO 3 Y 4</t>
  </si>
  <si>
    <t>0111500722</t>
  </si>
  <si>
    <t>BAJIO 17659442 PIDH FAIS 2011</t>
  </si>
  <si>
    <t>0111500723</t>
  </si>
  <si>
    <t>BAJIO 17668534 AF FISE 2016</t>
  </si>
  <si>
    <t>0111500724</t>
  </si>
  <si>
    <t>BAJIO 18641746 EQUIPAMIENTO CEDECOM CUEVITAS 2017</t>
  </si>
  <si>
    <t>0111500725</t>
  </si>
  <si>
    <t>BAJIO 18666339 PDR 2017</t>
  </si>
  <si>
    <t>0111500726</t>
  </si>
  <si>
    <t>BAJIO 18641027 PROII 2017 ESTATAL</t>
  </si>
  <si>
    <t>0111500727</t>
  </si>
  <si>
    <t>BAJIO 18918730 PDR A 2017</t>
  </si>
  <si>
    <t>0111500728</t>
  </si>
  <si>
    <t>BAJIO 18924134 BORDERIA 2017</t>
  </si>
  <si>
    <t>0111500729</t>
  </si>
  <si>
    <t>BAJIO 18641555 PROII 2017 MUNICIPAL</t>
  </si>
  <si>
    <t>0111500730</t>
  </si>
  <si>
    <t>BAJIO 18894758 SECTUR 2017 FEDERAL</t>
  </si>
  <si>
    <t>0111500731</t>
  </si>
  <si>
    <t>BAJIO 18895037 SECTUR 2017 MUNICIPAL</t>
  </si>
  <si>
    <t>0111500732</t>
  </si>
  <si>
    <t>BAJIO 19207661 CODE 2017</t>
  </si>
  <si>
    <t>0111500733</t>
  </si>
  <si>
    <t>BAJIO 18907725 FORTALECE A 2017 FONDO PARA EL FORT</t>
  </si>
  <si>
    <t>0111500734</t>
  </si>
  <si>
    <t>BAJIO 18640631 PROII 2017 FEDERAL</t>
  </si>
  <si>
    <t>0111500735</t>
  </si>
  <si>
    <t>BAJIO 19398684 ACADEMIA NIÑOS Y JOVENES EN LA CIEN</t>
  </si>
  <si>
    <t>0111500736</t>
  </si>
  <si>
    <t>BAJIO 19346683 FFI C 2017</t>
  </si>
  <si>
    <t>0111500737</t>
  </si>
  <si>
    <t>BAJIO 19208099 PDR B 2017</t>
  </si>
  <si>
    <t>0111500738</t>
  </si>
  <si>
    <t>BAJIO 19208867 FFI B 2017</t>
  </si>
  <si>
    <t>0111500739</t>
  </si>
  <si>
    <t>BAJIO 19230085 FORTALECE B 2017</t>
  </si>
  <si>
    <t>0111500740</t>
  </si>
  <si>
    <t>BAJIO 19372713 PAQUETE TECNOLOGICO 2017</t>
  </si>
  <si>
    <t>0111500741</t>
  </si>
  <si>
    <t>BAJIO 19398486 GANADERIA DE TRASPATIO 2017</t>
  </si>
  <si>
    <t>0111500744</t>
  </si>
  <si>
    <t>BAJIO 19557198  TEJIDO SOCIAL 2017</t>
  </si>
  <si>
    <t>0111500745</t>
  </si>
  <si>
    <t>BAJIO 19571975 APOYO A MIGRANTES 2017</t>
  </si>
  <si>
    <t>0111500746</t>
  </si>
  <si>
    <t>BAJIO 19675016 REPROCOM 2017</t>
  </si>
  <si>
    <t>0111500748</t>
  </si>
  <si>
    <t>BAJIO 15582702 EQUIPAMIENTO RASTRO MUNICIPAL</t>
  </si>
  <si>
    <t>0111500749</t>
  </si>
  <si>
    <t>BAJIO 19825918 PISBCC 2017</t>
  </si>
  <si>
    <t>0111500750</t>
  </si>
  <si>
    <t>BAJIO 19920701 PDR D 2017</t>
  </si>
  <si>
    <t>NO APLICA</t>
  </si>
  <si>
    <t>0112200002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</si>
  <si>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</si>
  <si>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</si>
  <si>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</si>
  <si>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</si>
  <si>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</si>
  <si>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</si>
  <si>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</si>
  <si>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</si>
  <si>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</si>
  <si>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</si>
  <si>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</si>
  <si>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</si>
  <si>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Comisiones bancarias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</si>
  <si>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</si>
  <si>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</si>
  <si>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</si>
  <si>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</si>
  <si>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</si>
  <si>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</si>
  <si>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</si>
  <si>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</si>
  <si>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</si>
  <si>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</si>
  <si>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</si>
  <si>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</si>
  <si>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</si>
  <si>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</si>
  <si>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</si>
  <si>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</si>
  <si>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</si>
  <si>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</si>
  <si>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</si>
  <si>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</si>
  <si>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</si>
  <si>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</si>
  <si>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</si>
  <si>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</si>
  <si>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</si>
  <si>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</si>
  <si>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</si>
  <si>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</si>
  <si>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</si>
  <si>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</si>
  <si>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</si>
  <si>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</si>
  <si>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</si>
  <si>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</si>
  <si>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</si>
  <si>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</si>
  <si>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</si>
  <si>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</si>
  <si>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</si>
  <si>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</si>
  <si>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</si>
  <si>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</si>
  <si>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</si>
  <si>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</si>
  <si>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</si>
  <si>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</si>
  <si>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</si>
  <si>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</si>
  <si>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</si>
  <si>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</si>
  <si>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</si>
  <si>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</si>
  <si>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</si>
  <si>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</si>
  <si>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</si>
  <si>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</si>
  <si>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</si>
  <si>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</si>
  <si>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</si>
  <si>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</si>
  <si>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</si>
  <si>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</si>
  <si>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</si>
  <si>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</si>
  <si>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</si>
  <si>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</si>
  <si>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</si>
  <si>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</si>
  <si>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</si>
  <si>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</si>
  <si>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</si>
  <si>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</si>
  <si>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</si>
  <si>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</si>
  <si>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</si>
  <si>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</si>
  <si>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</si>
  <si>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</si>
  <si>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</si>
  <si>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</si>
  <si>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</si>
  <si>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</si>
  <si>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</si>
  <si>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</si>
  <si>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</si>
  <si>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</si>
  <si>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</si>
  <si>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</si>
  <si>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</si>
  <si>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</si>
  <si>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</si>
  <si>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</si>
  <si>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</si>
  <si>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</si>
  <si>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</si>
  <si>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</si>
  <si>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</si>
  <si>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</si>
  <si>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</si>
  <si>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</si>
  <si>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</si>
  <si>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</si>
  <si>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</si>
  <si>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</si>
  <si>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</si>
  <si>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</si>
  <si>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</si>
  <si>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</si>
  <si>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</si>
  <si>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</si>
  <si>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</si>
  <si>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</si>
  <si>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</si>
  <si>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0211100003</t>
  </si>
  <si>
    <t>PAGO NOMINA CON CHEQUE</t>
  </si>
  <si>
    <t>0211200001</t>
  </si>
  <si>
    <t>Proveedores por pagar CP</t>
  </si>
  <si>
    <t>0211300001</t>
  </si>
  <si>
    <t>Contratistas por pagar CP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</si>
  <si>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</si>
  <si>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</si>
  <si>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</si>
  <si>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</si>
  <si>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</si>
  <si>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</si>
  <si>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0211700004</t>
  </si>
  <si>
    <t>ISR POR ARRENDAMIENTO</t>
  </si>
  <si>
    <t>0211700006</t>
  </si>
  <si>
    <t>1% IMPUESTO CEDULAR</t>
  </si>
  <si>
    <t>0211700007</t>
  </si>
  <si>
    <t>2% IMPUESTO CEDULAR</t>
  </si>
  <si>
    <t>0211700008</t>
  </si>
  <si>
    <t>ISR PROG. ESPECIALES</t>
  </si>
  <si>
    <t>0211700009</t>
  </si>
  <si>
    <t>CEDULAR PROG. ESPECIALES</t>
  </si>
  <si>
    <t>0211700101</t>
  </si>
  <si>
    <t>2% ICIC</t>
  </si>
  <si>
    <t>0211700103</t>
  </si>
  <si>
    <t>.40% CONTRALORIA MUNICIPAL</t>
  </si>
  <si>
    <t>0211700104</t>
  </si>
  <si>
    <t>1% DIF</t>
  </si>
  <si>
    <t>0211700111</t>
  </si>
  <si>
    <t>DIVO</t>
  </si>
  <si>
    <t>0211700112</t>
  </si>
  <si>
    <t>.005% SGP</t>
  </si>
  <si>
    <t>0211700115</t>
  </si>
  <si>
    <t>CUOTAS DE ORGANISMOS AGRICOLAS (COA)</t>
  </si>
  <si>
    <t>0211700301</t>
  </si>
  <si>
    <t>RETENCIONES POR PENSIONES ALIMENTICIAS</t>
  </si>
  <si>
    <t>0211700302</t>
  </si>
  <si>
    <t>RETENCION PRESTAMOS CAJAS DE AHORRO</t>
  </si>
  <si>
    <t>0211700305</t>
  </si>
  <si>
    <t>DESCUENTOS A EMPLEADOS POR ADQUISICION DE BIENES Y</t>
  </si>
  <si>
    <t>0211700306</t>
  </si>
  <si>
    <t>DESCUENTOS PARTIDOS</t>
  </si>
  <si>
    <t>0211700307</t>
  </si>
  <si>
    <t>OTROS DESCUENTOS</t>
  </si>
  <si>
    <t>0211700399</t>
  </si>
  <si>
    <t>Fondo de Ahorro</t>
  </si>
  <si>
    <t>0211800001</t>
  </si>
  <si>
    <t>DEVOLUCIONES DE LA LEY DE INGRESOS POR PAGAR A COR</t>
  </si>
  <si>
    <t>0211900001</t>
  </si>
  <si>
    <t>Otras ctas por pagar CP</t>
  </si>
  <si>
    <t>0211900004</t>
  </si>
  <si>
    <t>TESORERIA DE LA FEDERACION</t>
  </si>
  <si>
    <t>0211900005</t>
  </si>
  <si>
    <t>SECRETARIA DE FINANZAS, INVERSION Y ADMINISTRACION</t>
  </si>
  <si>
    <t>0211900006</t>
  </si>
  <si>
    <t>CONTABILIDAD DE OBRAS</t>
  </si>
  <si>
    <t>0219900001</t>
  </si>
  <si>
    <t>CHEQUES CANCELADOS</t>
  </si>
  <si>
    <t>0411201201</t>
  </si>
  <si>
    <t>IMPUESTO PREDIAL RUSTICO</t>
  </si>
  <si>
    <t>0411201202</t>
  </si>
  <si>
    <t>IMPUESTO PREDIAL URBANO</t>
  </si>
  <si>
    <t>0411201203</t>
  </si>
  <si>
    <t>IMPUESTO SOBRE TRASLACION DE DOMINIO RUSTICO</t>
  </si>
  <si>
    <t>0411201204</t>
  </si>
  <si>
    <t>IMPUESTO SOBRE DIVISION Y LOTIFICACIÓN DEL INMUEBL</t>
  </si>
  <si>
    <t>0411201205</t>
  </si>
  <si>
    <t>IMPUESTO SOBRE FRACCIONAMIENTOS RUSTICOS</t>
  </si>
  <si>
    <t>0411201206</t>
  </si>
  <si>
    <t>REZAGO RUSTICO</t>
  </si>
  <si>
    <t>0411201207</t>
  </si>
  <si>
    <t>REZAGO URBANO</t>
  </si>
  <si>
    <t>0411301302</t>
  </si>
  <si>
    <t>IMPUESTO SOBRE DIVERSIONES Y ESPECTACULOS</t>
  </si>
  <si>
    <t>0411601601</t>
  </si>
  <si>
    <t>IMPUESTO SOBRE EXPLOTACION DE MARMOLES ,CANTERAS P</t>
  </si>
  <si>
    <t>0413103109</t>
  </si>
  <si>
    <t>APORT BENEF CONVENIOS AÑOS ANTERIORES</t>
  </si>
  <si>
    <t>0414104102</t>
  </si>
  <si>
    <t>PRESTACION DEL SERVICIO DE DEPOSITO Y DISPOSICIÓN</t>
  </si>
  <si>
    <t>0414104117</t>
  </si>
  <si>
    <t>BOVINO SACRIFICIO DE ANIMALES,POR CABEZA DE GANADO</t>
  </si>
  <si>
    <t>0414304305</t>
  </si>
  <si>
    <t>SERVICIO DE OBRAS PUBLICAS Y DESARROLLO URBANO</t>
  </si>
  <si>
    <t>0414304306</t>
  </si>
  <si>
    <t>SERVICIOS CATASTRALES</t>
  </si>
  <si>
    <t>0414304307</t>
  </si>
  <si>
    <t>SERVICIO DE SANITARIOS</t>
  </si>
  <si>
    <t>0414304308</t>
  </si>
  <si>
    <t>SERVICIOS DE LIMPIA, RECOLECCION Y TRASLADO</t>
  </si>
  <si>
    <t>0414304312</t>
  </si>
  <si>
    <t xml:space="preserve"> DERECHOS DE ALUMBRADO PÚBLICO</t>
  </si>
  <si>
    <t>0414904411</t>
  </si>
  <si>
    <t>CERTIFICADOS Y CERTIFICACIONES</t>
  </si>
  <si>
    <t>0414904421</t>
  </si>
  <si>
    <t>VENTA DE BEBIDAS ALCOHOLICAS POR DIA</t>
  </si>
  <si>
    <t>0414904424</t>
  </si>
  <si>
    <t>EXPEDICION DE LICENCIAS O PERMISOS PARA ESTABLECIM</t>
  </si>
  <si>
    <t>0414904436</t>
  </si>
  <si>
    <t>SERVICIO EN MATERIA AMBIENTAL</t>
  </si>
  <si>
    <t>0414904453</t>
  </si>
  <si>
    <t>OTORGAMIENTO CONCESIÓN EXPLOTACIÓN SER P. TRANS UR</t>
  </si>
  <si>
    <t>0414904461</t>
  </si>
  <si>
    <t>CONSTANCIA DE NO INFRACCIÓN</t>
  </si>
  <si>
    <t>0414904463</t>
  </si>
  <si>
    <t>SERVICIO DE PROTECCION CIVIL</t>
  </si>
  <si>
    <t>0414904475</t>
  </si>
  <si>
    <t>SERVICIO DE BIBLIOTECA PUBLICA Y CASA DE LA CULTUR</t>
  </si>
  <si>
    <t>0414904480</t>
  </si>
  <si>
    <t>FUNCIONAMIENTO JUEGOS MECANICOS E INFABLES VIA PUB</t>
  </si>
  <si>
    <t>0414904512</t>
  </si>
  <si>
    <t>ARRASTRE DE VEHÍCULO CON GRÚA DENTRO DE LA CIUDAD</t>
  </si>
  <si>
    <t>0414904521</t>
  </si>
  <si>
    <t>ALMACENAJE O GUARDA DE VEHÍCULO EN EL CORRALON</t>
  </si>
  <si>
    <t>0414904527</t>
  </si>
  <si>
    <t>RECOLECCION BASURA HOTELES Y RESTAURANTES  U OTROS</t>
  </si>
  <si>
    <t>0414904532</t>
  </si>
  <si>
    <t>TALLERES CEDECOM</t>
  </si>
  <si>
    <t>0415901101</t>
  </si>
  <si>
    <t>PRODUCTOS FINANCIEROS CUENTA CORRIENTE</t>
  </si>
  <si>
    <t>0415901102</t>
  </si>
  <si>
    <t>PROD FINANCIEROS FIII RAMO 33 AÑOS ANTERIORES</t>
  </si>
  <si>
    <t>0415905101</t>
  </si>
  <si>
    <t>PERMISO DE USO VIA PÚBLICA CARGA Y DESCARGA ,POR V</t>
  </si>
  <si>
    <t>0415905102</t>
  </si>
  <si>
    <t>PERMISO PARA EVENTOS SOCIALES EN SALONES,AIRE LIBR</t>
  </si>
  <si>
    <t>0415905103</t>
  </si>
  <si>
    <t>OCUPACION EN LA VIA PUBLICA</t>
  </si>
  <si>
    <t>0415905104</t>
  </si>
  <si>
    <t>EJERCER COMERCIO DIA DE LA CANDELARIA</t>
  </si>
  <si>
    <t>0415905146</t>
  </si>
  <si>
    <t>RENTAS PUBLICAS MUNICIPALES</t>
  </si>
  <si>
    <t>0415905165</t>
  </si>
  <si>
    <t>TEATRO RENTA APLICANDO EL 12% SOBRE INGRESO SDE AD</t>
  </si>
  <si>
    <t>0415905170</t>
  </si>
  <si>
    <t>TRAMITE DE PASAPORTE</t>
  </si>
  <si>
    <t>0415905173</t>
  </si>
  <si>
    <t>INSCRIPCIÓN PADRON MPAL DE PROVEEDORES</t>
  </si>
  <si>
    <t>0415905176</t>
  </si>
  <si>
    <t>INSCRIPCIÓN REGISTRO PERITO RESPONSABLE DE OBRA</t>
  </si>
  <si>
    <t>0415905177</t>
  </si>
  <si>
    <t>BASE DE LICITACION DE OBRA</t>
  </si>
  <si>
    <t>0415905178</t>
  </si>
  <si>
    <t>BASES LICITACION PARA ADQUISICIÓNES,ENAJENACIONES</t>
  </si>
  <si>
    <t>0415905181</t>
  </si>
  <si>
    <t>FOTOCOPIAS</t>
  </si>
  <si>
    <t>0415905183</t>
  </si>
  <si>
    <t>DAÑOS A BIENES MUEBLES E INMUEBLES DEL MUNICIPIO</t>
  </si>
  <si>
    <t>0415905192</t>
  </si>
  <si>
    <t>TRASPASO LUGAR ASIGNADO PARA EJERCER COMERCIO</t>
  </si>
  <si>
    <t>0415905198</t>
  </si>
  <si>
    <t>ENERGIA ELECTRICA COMERCIANTES</t>
  </si>
  <si>
    <t>0415906005</t>
  </si>
  <si>
    <t>RENTA DE ESPACIOS TEATRO</t>
  </si>
  <si>
    <t>0415906009</t>
  </si>
  <si>
    <t>INTERESES FIII RAMO 33 EJERCICIO 2013</t>
  </si>
  <si>
    <t>0415906010</t>
  </si>
  <si>
    <t>INTERESES FIV RAMO 33 EJERCICIO 2013</t>
  </si>
  <si>
    <t>0415906011</t>
  </si>
  <si>
    <t>INTERESES CUENTA PÚBLICA 2013</t>
  </si>
  <si>
    <t>0416206101</t>
  </si>
  <si>
    <t>MULTAS</t>
  </si>
  <si>
    <t>0416206102</t>
  </si>
  <si>
    <t>MULTAS DE ECOLOGIA</t>
  </si>
  <si>
    <t>0416206103</t>
  </si>
  <si>
    <t>MULTAS DE TRANSITO Y TRANSPORTE MUNICIPAL</t>
  </si>
  <si>
    <t>0416206104</t>
  </si>
  <si>
    <t>MULTAS DE FISCALIZACIÓN</t>
  </si>
  <si>
    <t>0416206106</t>
  </si>
  <si>
    <t>MULTAS DE ALCAIDIA</t>
  </si>
  <si>
    <t>0416206110</t>
  </si>
  <si>
    <t>MULTAS DE PREDIAL</t>
  </si>
  <si>
    <t>0416206111</t>
  </si>
  <si>
    <t>MULTAS DE CATASTRO</t>
  </si>
  <si>
    <t>0416906101</t>
  </si>
  <si>
    <t>LEGADOS Y DONATIVOS</t>
  </si>
  <si>
    <t>0416906110</t>
  </si>
  <si>
    <t>RECARGO DE COMERCIANTES</t>
  </si>
  <si>
    <t>0416906112</t>
  </si>
  <si>
    <t>0416906114</t>
  </si>
  <si>
    <t>HONORARIOS DE PERITO</t>
  </si>
  <si>
    <t>0416906116</t>
  </si>
  <si>
    <t>CUOTAS DE ORGANISMOS AGRICOLAS</t>
  </si>
  <si>
    <t>0416906291</t>
  </si>
  <si>
    <t>APORTACION ESTATAL P/ CASA DE LA CULTURA</t>
  </si>
  <si>
    <t>0416906296</t>
  </si>
  <si>
    <t>20% INDEMNIZACION CHEQUE DEVUELTO</t>
  </si>
  <si>
    <t>0416906297</t>
  </si>
  <si>
    <t>COMISION TARJETA DE CREDITOY/O DEBITO</t>
  </si>
  <si>
    <t>0416906314</t>
  </si>
  <si>
    <t>RECARGOS RUSTICOS</t>
  </si>
  <si>
    <t>0416906315</t>
  </si>
  <si>
    <t>RECARGOS URBANOS</t>
  </si>
  <si>
    <t>0416906316</t>
  </si>
  <si>
    <t>HONORARIOS DE EJECUCIÓN</t>
  </si>
  <si>
    <t>0416906318</t>
  </si>
  <si>
    <t>HONORARIOS DE VALUACIÓN FISCAL</t>
  </si>
  <si>
    <t>0416906343</t>
  </si>
  <si>
    <t>Ingresos por Estímulo fiscal</t>
  </si>
  <si>
    <t>0421108101</t>
  </si>
  <si>
    <t>FONDO GENERAL DE PARTICIPACIONES</t>
  </si>
  <si>
    <t>0421108102</t>
  </si>
  <si>
    <t>FONDO FOMENTO MUNICIPAL</t>
  </si>
  <si>
    <t>0421108103</t>
  </si>
  <si>
    <t>FONDO DE FISCALIZACIÓN</t>
  </si>
  <si>
    <t>0421108104</t>
  </si>
  <si>
    <t>ISAN PARTICIPACIÓN SOBRE AUTOMOVILES NUEVOS</t>
  </si>
  <si>
    <t>0421108105</t>
  </si>
  <si>
    <t>IEPS IMPTO ESPECIAL S/PRODUCCION Y SERVICIOS</t>
  </si>
  <si>
    <t>0421108107</t>
  </si>
  <si>
    <t>IEPS GASOLINA Y DIESEL</t>
  </si>
  <si>
    <t>0421108109</t>
  </si>
  <si>
    <t>TENENCIA APORTACIÓN</t>
  </si>
  <si>
    <t>0421108110</t>
  </si>
  <si>
    <t>ALCOHOLES APORTACION</t>
  </si>
  <si>
    <t>0421108112</t>
  </si>
  <si>
    <t>ISR PARTICIPACIONES</t>
  </si>
  <si>
    <t>0421208201</t>
  </si>
  <si>
    <t>RAMO 33 FONDO III FAISM</t>
  </si>
  <si>
    <t>0421208202</t>
  </si>
  <si>
    <t>RAMO 33 FONDO IV FORTAMUN</t>
  </si>
  <si>
    <t>0421308310</t>
  </si>
  <si>
    <t>PROG. BORDERIA</t>
  </si>
  <si>
    <t>0421308314</t>
  </si>
  <si>
    <t>PROG. PDIBC-ADRENEL</t>
  </si>
  <si>
    <t>0421308326</t>
  </si>
  <si>
    <t>PROG. SUBSEMUN 2013</t>
  </si>
  <si>
    <t>0421308327</t>
  </si>
  <si>
    <t>APORTACION FEDERAL CONVENIO CDI-IMAM 13</t>
  </si>
  <si>
    <t>0421308329</t>
  </si>
  <si>
    <t>APORT. FED. PROG. PIBAI CDI</t>
  </si>
  <si>
    <t>0421308337</t>
  </si>
  <si>
    <t>APORT EST  PROG CODE INSTALACIONES DEPORTIVAS</t>
  </si>
  <si>
    <t>0421308354</t>
  </si>
  <si>
    <t>APORT. EST. CEDECOM CUEVITAS 3A. ETAPA</t>
  </si>
  <si>
    <t>0421308356</t>
  </si>
  <si>
    <t>PROG. DESARROLLO. REGIONAL</t>
  </si>
  <si>
    <t>0421308358</t>
  </si>
  <si>
    <t>PROGRAMA FORTALECE</t>
  </si>
  <si>
    <t>0421308359</t>
  </si>
  <si>
    <t>IPP INFRAESTRUCTURA DEL TEJIDO SOCIAL</t>
  </si>
  <si>
    <t>0421308362</t>
  </si>
  <si>
    <t>PROG IMPULSO AL DESARROLLO DEL HOGAR</t>
  </si>
  <si>
    <t>0421308370</t>
  </si>
  <si>
    <t>FORT FINANCIERO B PARA LA INVERSION SOCIAL (EFI)16</t>
  </si>
  <si>
    <t>0421308371</t>
  </si>
  <si>
    <t>FONDO DE APOYO A MIGRANTES</t>
  </si>
  <si>
    <t>0421308375</t>
  </si>
  <si>
    <t>CONVENIO PARA EQUIPAMIENTO RASTRO MUNICIPAL</t>
  </si>
  <si>
    <t>0421308376</t>
  </si>
  <si>
    <t>DESAR REGIONAL TURISTICO SUSTENTABLE Y PUEBLOS MAG</t>
  </si>
  <si>
    <t>0421308377</t>
  </si>
  <si>
    <t>ACADEMIA DE NIÑOS Y JOVENES EN LA CIENCIA (CISES)</t>
  </si>
  <si>
    <t>0421308378</t>
  </si>
  <si>
    <t>FORTALECIMIENTO FINANCIERO DE INVERSION  "C"</t>
  </si>
  <si>
    <t>0421308379</t>
  </si>
  <si>
    <t>PROGRAMA PAQUETES TECNOLOGICOS DE MAIZ</t>
  </si>
  <si>
    <t>0421308380</t>
  </si>
  <si>
    <t>APOYO A LA INVERSION EN GANADERIA SOCIAL O DE TRAS</t>
  </si>
  <si>
    <t>0421308381</t>
  </si>
  <si>
    <t>PROYECTO IMPULSO A LA REACTIVACION PRODUCTIVA DE C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</si>
  <si>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</si>
  <si>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</si>
  <si>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</si>
  <si>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</si>
  <si>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</si>
  <si>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</si>
  <si>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</si>
  <si>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</si>
  <si>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</si>
  <si>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</si>
  <si>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</si>
  <si>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</si>
  <si>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</si>
  <si>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</si>
  <si>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</si>
  <si>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</si>
  <si>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</si>
  <si>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</si>
  <si>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</si>
  <si>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</si>
  <si>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</si>
  <si>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</si>
  <si>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</si>
  <si>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</si>
  <si>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</si>
  <si>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</si>
  <si>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</si>
  <si>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</si>
  <si>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</si>
  <si>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</si>
  <si>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</si>
  <si>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</si>
  <si>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</si>
  <si>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</si>
  <si>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</si>
  <si>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</si>
  <si>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</si>
  <si>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</si>
  <si>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0512302351</t>
  </si>
  <si>
    <t>Productos químicos farmacéuticos y de laboratorio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</si>
  <si>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</si>
  <si>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</si>
  <si>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</si>
  <si>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</si>
  <si>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</si>
  <si>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</si>
  <si>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</si>
  <si>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</si>
  <si>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</si>
  <si>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</si>
  <si>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</si>
  <si>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</si>
  <si>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</si>
  <si>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</si>
  <si>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</si>
  <si>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</si>
  <si>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</si>
  <si>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</si>
  <si>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</si>
  <si>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</si>
  <si>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</si>
  <si>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</si>
  <si>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</si>
  <si>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</si>
  <si>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</si>
  <si>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</si>
  <si>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</si>
  <si>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</si>
  <si>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</si>
  <si>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</si>
  <si>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</si>
  <si>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</si>
  <si>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</si>
  <si>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</si>
  <si>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</si>
  <si>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</si>
  <si>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</si>
  <si>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</si>
  <si>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</si>
  <si>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</si>
  <si>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0512802811</t>
  </si>
  <si>
    <t>Sustancias y materiales explosivos</t>
  </si>
  <si>
    <t>0512802821</t>
  </si>
  <si>
    <t>Materiales de seguridad pública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</si>
  <si>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</si>
  <si>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</si>
  <si>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</si>
  <si>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</si>
  <si>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</si>
  <si>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</si>
  <si>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</si>
  <si>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</si>
  <si>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</si>
  <si>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</si>
  <si>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</si>
  <si>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</si>
  <si>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</si>
  <si>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</si>
  <si>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</si>
  <si>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</si>
  <si>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</si>
  <si>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</si>
  <si>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</si>
  <si>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</si>
  <si>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</si>
  <si>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</si>
  <si>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</si>
  <si>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</si>
  <si>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0513103192</t>
  </si>
  <si>
    <t>Contratación de otros servicios</t>
  </si>
  <si>
    <t>0513203221</t>
  </si>
  <si>
    <t>Arrendamiento de edificios y locales</t>
  </si>
  <si>
    <t>0513203231</t>
  </si>
  <si>
    <t>Arrendam de Mobil y Eq de administración</t>
  </si>
  <si>
    <t>0513203252</t>
  </si>
  <si>
    <t>Arrend Vehículos Serv Administrativos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</si>
  <si>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</si>
  <si>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</si>
  <si>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</si>
  <si>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</si>
  <si>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</si>
  <si>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</si>
  <si>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</si>
  <si>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</si>
  <si>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</si>
  <si>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</si>
  <si>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</si>
  <si>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</si>
  <si>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</si>
  <si>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</si>
  <si>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</si>
  <si>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</si>
  <si>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0513303351</t>
  </si>
  <si>
    <t>Servicios de investigación científica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</si>
  <si>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</si>
  <si>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</si>
  <si>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</si>
  <si>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</si>
  <si>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</si>
  <si>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</si>
  <si>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</si>
  <si>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</si>
  <si>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</si>
  <si>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</si>
  <si>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</si>
  <si>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</si>
  <si>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</si>
  <si>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</si>
  <si>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</si>
  <si>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</si>
  <si>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</si>
  <si>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</si>
  <si>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0513503541</t>
  </si>
  <si>
    <t>Instal Rep y manttoEq e instrumental med y d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</si>
  <si>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</si>
  <si>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</si>
  <si>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</si>
  <si>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</si>
  <si>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</si>
  <si>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</si>
  <si>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</si>
  <si>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</si>
  <si>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</si>
  <si>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</si>
  <si>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</si>
  <si>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</si>
  <si>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0513703711</t>
  </si>
  <si>
    <t>Pasajes aéreos nac p  Serv pub en comisiones</t>
  </si>
  <si>
    <t>0513703712</t>
  </si>
  <si>
    <t>Pasajes aéreos internac p  Serv pub en comision</t>
  </si>
  <si>
    <t>0513703721</t>
  </si>
  <si>
    <t>Pasajes terr nac p  Serv pub en comisiones</t>
  </si>
  <si>
    <t>0513703722</t>
  </si>
  <si>
    <t>Pasajes terr internac p  Serv pub en comision</t>
  </si>
  <si>
    <t>0513703751</t>
  </si>
  <si>
    <t>Viáticos nac p Serv pub Desemp funciones ofic</t>
  </si>
  <si>
    <t>0513703761</t>
  </si>
  <si>
    <t>Viáticos en extranjero p Serv pub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</si>
  <si>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</si>
  <si>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</si>
  <si>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</si>
  <si>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</si>
  <si>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</si>
  <si>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</si>
  <si>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</si>
  <si>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</si>
  <si>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</si>
  <si>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</si>
  <si>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</si>
  <si>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</si>
  <si>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</si>
  <si>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</si>
  <si>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</si>
  <si>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</si>
  <si>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</si>
  <si>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</si>
  <si>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</si>
  <si>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</si>
  <si>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</si>
  <si>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</si>
  <si>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</si>
  <si>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</si>
  <si>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</si>
  <si>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</si>
  <si>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0521204153</t>
  </si>
  <si>
    <t>Transferencias para servicios básicos</t>
  </si>
  <si>
    <t>0521204154</t>
  </si>
  <si>
    <t>Transf asignaciones subsidios y otras ayudas</t>
  </si>
  <si>
    <t>0521204155</t>
  </si>
  <si>
    <t>Transf p bienes muebles inmuebles e intangibles</t>
  </si>
  <si>
    <t>0523104391</t>
  </si>
  <si>
    <t>Otros subsidios</t>
  </si>
  <si>
    <t>0524104411</t>
  </si>
  <si>
    <t>Gastos relac con activ culturales deport y ayu</t>
  </si>
  <si>
    <t>0524104412</t>
  </si>
  <si>
    <t>Funerales y pagas de defunción</t>
  </si>
  <si>
    <t>0524104413</t>
  </si>
  <si>
    <t>Premios recompensas pensiones de gracia y pensió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</si>
  <si>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</si>
  <si>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</si>
  <si>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</si>
  <si>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</si>
  <si>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</si>
  <si>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</si>
  <si>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</si>
  <si>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</si>
  <si>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0525204521</t>
  </si>
  <si>
    <t>Jubilaciones</t>
  </si>
  <si>
    <t>0525904591</t>
  </si>
  <si>
    <t>Otras pensiones y jubilaciones</t>
  </si>
  <si>
    <t>0533208521</t>
  </si>
  <si>
    <t>Convenios de descentralización</t>
  </si>
  <si>
    <t>0533208531</t>
  </si>
  <si>
    <t>Otros convenios</t>
  </si>
  <si>
    <t>0541109211</t>
  </si>
  <si>
    <t>Int de la deuda interna con instit de crédito</t>
  </si>
  <si>
    <t>0551505651</t>
  </si>
  <si>
    <t>0311000001</t>
  </si>
  <si>
    <t>PATRIMONIO</t>
  </si>
  <si>
    <t>0311009999</t>
  </si>
  <si>
    <t>Baja AF</t>
  </si>
  <si>
    <t>0313000001</t>
  </si>
  <si>
    <t>DONACIONES DE BIENES MUEBLES</t>
  </si>
  <si>
    <t>0321000001</t>
  </si>
  <si>
    <t>RESULTADO DEL EJERC (AHORRO/DESAHORRO)</t>
  </si>
  <si>
    <t>RESULT DEL EJERCICIO: AHORRO/DESAHORRO)</t>
  </si>
  <si>
    <t>0322000001</t>
  </si>
  <si>
    <t>RESULTADO DE JERCICIO ANTERIORES</t>
  </si>
  <si>
    <t>0322000002</t>
  </si>
  <si>
    <t>RESULTADO DE EJERCICIO DICIEMBRE 2010</t>
  </si>
  <si>
    <t>0322000003</t>
  </si>
  <si>
    <t>RESULTADO DE EJERCICIO DICIEMBRE 2011</t>
  </si>
  <si>
    <t>0322000004</t>
  </si>
  <si>
    <t>RESULTADO DE EJERCICIO 2012</t>
  </si>
  <si>
    <t>0322000005</t>
  </si>
  <si>
    <t>RESULTADO DE EJERCICIO 2013</t>
  </si>
  <si>
    <t>0322000006</t>
  </si>
  <si>
    <t>RESULTADO DE EJERCICIO 2014</t>
  </si>
  <si>
    <t>0322000007</t>
  </si>
  <si>
    <t>RESULTADO DE EJERCICIO 2015</t>
  </si>
  <si>
    <t>0322000008</t>
  </si>
  <si>
    <t>RESULTADO DE EJERCICIO 2016</t>
  </si>
  <si>
    <t>0322000201</t>
  </si>
  <si>
    <t>REMANENTES FAISM 2010</t>
  </si>
  <si>
    <t>0322000202</t>
  </si>
  <si>
    <t>REMANENTES FAISM 2009</t>
  </si>
  <si>
    <t>0322000203</t>
  </si>
  <si>
    <t>REMANENTES FAISM 2008</t>
  </si>
  <si>
    <t>0322000204</t>
  </si>
  <si>
    <t>REMANENTES FAISM 2007</t>
  </si>
  <si>
    <t>0322000205</t>
  </si>
  <si>
    <t>REMANENTES FAISM 2006</t>
  </si>
  <si>
    <t>0322000207</t>
  </si>
  <si>
    <t>REMANENTES FAISM 2011</t>
  </si>
  <si>
    <t>0322000208</t>
  </si>
  <si>
    <t>REMANENTES FAISM 2012</t>
  </si>
  <si>
    <t>0322000209</t>
  </si>
  <si>
    <t>REMANENTE FAISM 2013</t>
  </si>
  <si>
    <t>0322000210</t>
  </si>
  <si>
    <t>REMANENTE FAISM 2014</t>
  </si>
  <si>
    <t>0322000211</t>
  </si>
  <si>
    <t>REMANENTE FAISM 2015</t>
  </si>
  <si>
    <t>0322000212</t>
  </si>
  <si>
    <t>REMANENTE FAISM 2016</t>
  </si>
  <si>
    <t>0322000301</t>
  </si>
  <si>
    <t>REMANENTES FORTAMUN 2010</t>
  </si>
  <si>
    <t>0322000302</t>
  </si>
  <si>
    <t>REMANENTES FORTAMUN 2009</t>
  </si>
  <si>
    <t>0322000303</t>
  </si>
  <si>
    <t>REMANENTES FORTAMUN 2008</t>
  </si>
  <si>
    <t>0322000304</t>
  </si>
  <si>
    <t>REMANENTES F-II 2006</t>
  </si>
  <si>
    <t>0322000305</t>
  </si>
  <si>
    <t>REMANENTES FORTAMUN 2011</t>
  </si>
  <si>
    <t>0322000308</t>
  </si>
  <si>
    <t>REMANENTES FORTAMUN 2012</t>
  </si>
  <si>
    <t>0322000309</t>
  </si>
  <si>
    <t>REMANENTE FORTAMUN 2013</t>
  </si>
  <si>
    <t>0322000310</t>
  </si>
  <si>
    <t>REMANENTE FORTAMUN 2014</t>
  </si>
  <si>
    <t>0322000311</t>
  </si>
  <si>
    <t>REMANENTE FORTAMUN 2015</t>
  </si>
  <si>
    <t>0322000312</t>
  </si>
  <si>
    <t>REMANENTE FORTAMUN 2016</t>
  </si>
  <si>
    <t>0322000401</t>
  </si>
  <si>
    <t>REMANENTES FOPEDEP 2012</t>
  </si>
  <si>
    <t>0322000402</t>
  </si>
  <si>
    <t>REMANENTES CONVENIOS FEDERALES 2009</t>
  </si>
  <si>
    <t>0322000403</t>
  </si>
  <si>
    <t>REM CF 2011</t>
  </si>
  <si>
    <t>0322000404</t>
  </si>
  <si>
    <t>0322000405</t>
  </si>
  <si>
    <t>REMANENTES SUBSEMUN 2012</t>
  </si>
  <si>
    <t>0322000406</t>
  </si>
  <si>
    <t>REMANENTES FOPEDEP 2011</t>
  </si>
  <si>
    <t>0322000501</t>
  </si>
  <si>
    <t>REMANENTES CONVENIOS ESTATALES 2010</t>
  </si>
  <si>
    <t>0322000502</t>
  </si>
  <si>
    <t>REMANENTES CONVENIOS ESTATALES 2009</t>
  </si>
  <si>
    <t>0322000503</t>
  </si>
  <si>
    <t>REMANENTES CONVENIOS ESTATALES 2008</t>
  </si>
  <si>
    <t>0322000505</t>
  </si>
  <si>
    <t>REM CE 2011</t>
  </si>
  <si>
    <t>0322000506</t>
  </si>
  <si>
    <t>REAMANENTES CONVENIOS ESTATALES 2012</t>
  </si>
  <si>
    <t>0322000507</t>
  </si>
  <si>
    <t>REAMANENTES CONVENIOS ESTATALES 2013</t>
  </si>
  <si>
    <t>0322000508</t>
  </si>
  <si>
    <t>REMANENTES ESTATALES 2014</t>
  </si>
  <si>
    <t>0322000509</t>
  </si>
  <si>
    <t>REMANENTE ESTATAL 2015</t>
  </si>
  <si>
    <t>0322000510</t>
  </si>
  <si>
    <t>REMANENTE ESTATAL 2016</t>
  </si>
  <si>
    <t>0322000601</t>
  </si>
  <si>
    <t>REMANENTES RECURSO MUNICIPAL 2009</t>
  </si>
  <si>
    <t>0322000603</t>
  </si>
  <si>
    <t>REMANENTES RECURSO MUNICIPAL 2010</t>
  </si>
  <si>
    <t>0322000604</t>
  </si>
  <si>
    <t>REMANENTES RECURSO MUNICIPAL 2011</t>
  </si>
  <si>
    <t>0322000605</t>
  </si>
  <si>
    <t>REMANENTES RECURSO MUNICIPAL 2013</t>
  </si>
  <si>
    <t>0322000701</t>
  </si>
  <si>
    <t>REMANENTES CONVENIOS FEDERALES 2013</t>
  </si>
  <si>
    <t>0322000702</t>
  </si>
  <si>
    <t>REMANENTES FEDERALES 2014</t>
  </si>
  <si>
    <t>0322000703</t>
  </si>
  <si>
    <t>REMANENTES FEDERALES 2015</t>
  </si>
  <si>
    <t>0322000704</t>
  </si>
  <si>
    <t>REMANENTES FEDERALES 2016</t>
  </si>
  <si>
    <t>0322000801</t>
  </si>
  <si>
    <t>REMANENTES RECURSO MUNICIPAL 2015</t>
  </si>
  <si>
    <t>0322000999</t>
  </si>
  <si>
    <t>AJUSTE POR ACTUALIZACION DE INVENTARIOS</t>
  </si>
  <si>
    <t>0325200001</t>
  </si>
  <si>
    <t>CAMBIOS POR ERRORES CONTABLES</t>
  </si>
  <si>
    <t>BAJIO 2849057 RECURSO MUNICIPAL  TPV</t>
  </si>
  <si>
    <t>BJIO CUENTA PUBLICA 2013 C/2050101</t>
  </si>
  <si>
    <t>BJIO CONCENTRADORA 2013  CTA. 90375320101</t>
  </si>
  <si>
    <t>BJIO RECAUDACIÓN PREDIAL CTA. 102725990101</t>
  </si>
  <si>
    <t>BJIO CUENTA PÚBLICA  2014   CTA 102728540101</t>
  </si>
  <si>
    <t>BJIO CUENTA PÚBLICA  2015   CTA 24712070101</t>
  </si>
  <si>
    <t>BAJIO 14917355 CUENTA PUBLICA 2016</t>
  </si>
  <si>
    <t>BAJIO 17554403 CUENTA PUBLICA 2017</t>
  </si>
  <si>
    <t>BANAMEX 7996886 RECURSO MUNICIPAL</t>
  </si>
  <si>
    <t>BANCOMER 167239807 CREDITO FIDEICOMISO 1 BANCOMER</t>
  </si>
  <si>
    <t>BANORTE 630473443 RECURSO MUNICIPAL</t>
  </si>
  <si>
    <t>BANORTE 814003434 RECURSO MUNICIPAL</t>
  </si>
  <si>
    <t>BANORTE 538963358 SIEMPRE HERMOSO SAN MIGUEL</t>
  </si>
  <si>
    <t>BAJIO 15660772 BORDERIA 2016.</t>
  </si>
  <si>
    <t>BAJIO 16091845 FONCA ILUMINACION ESCENICA</t>
  </si>
  <si>
    <t>BAJIO 16091951 FONCA CABLEADO SUBTERRANEO</t>
  </si>
  <si>
    <t>BANORTE 422490485 FORTASEG FEDERAL 2016.</t>
  </si>
  <si>
    <t>BANORTE 422490494 FORTASEG COPARTICIPACION 2016.</t>
  </si>
  <si>
    <t>BAJIO 17191032 INADEM 2016</t>
  </si>
  <si>
    <t>BAJIO 17433244 APOYO A MIGRANTES 2016</t>
  </si>
  <si>
    <t>BAJIO 16829905 BORDERIA 2016</t>
  </si>
  <si>
    <t>BAJIO 17090978 FONCA ILUMINACION CENTRO SMA</t>
  </si>
  <si>
    <t>BAJIO 17190646 PROY CENTROS HISTORICOS FONCA 2016</t>
  </si>
  <si>
    <t>BAJIO 14740559 FONDO DE AHORRO AYUNTAMIENTO</t>
  </si>
  <si>
    <t>BANORTE 4991359337 PROV AGUINALDO 2017</t>
  </si>
  <si>
    <t>MUNICIPIO DE SAN MIGUEL DE ALLENDE
NOTAS A LOS ESTADOS FINANCIEROS
AL 30 DE SEPTIEMBRE DE 2017</t>
  </si>
  <si>
    <t xml:space="preserve">Bajo protesta de decir verdad declaramos que los Estados Financieros y sus notas, son razonablemente </t>
  </si>
  <si>
    <t>correctos y son responsabilidad del emisor.</t>
  </si>
  <si>
    <r>
      <t xml:space="preserve">NOTAS A LOS ESTADOS FINANCIEROS DEL TERCER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2017</t>
    </r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</si>
  <si>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</si>
  <si>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</si>
  <si>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</si>
  <si>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</si>
  <si>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</si>
  <si>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</si>
  <si>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</si>
  <si>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</si>
  <si>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</si>
  <si>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</si>
  <si>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</si>
  <si>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</si>
  <si>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</si>
  <si>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</si>
  <si>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</si>
  <si>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</si>
  <si>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</si>
  <si>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</si>
  <si>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</si>
  <si>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</si>
  <si>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</si>
  <si>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</si>
  <si>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</si>
  <si>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</si>
  <si>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</si>
  <si>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</si>
  <si>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</si>
  <si>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</si>
  <si>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</si>
  <si>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</si>
  <si>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</si>
  <si>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REESTRUCTURA DE 4 CREDITOS 1) BANOBRAS 7417-29 $ 15,116,383,05, 2)BANOBRAS 7422-86 $ 12,467,587,19 3) BANCO DEL BAJIO $ 4,180,620,65 4) BBV BANCOMER  $ 4,602,244,67</t>
  </si>
  <si>
    <t xml:space="preserve">BANCO DEL BAJIO </t>
  </si>
  <si>
    <t>CONTRATO DE APERTURA DE CREDITO</t>
  </si>
  <si>
    <t>TIIE 1.15 PUNTOS PORCENTUALES</t>
  </si>
  <si>
    <t>75/120</t>
  </si>
  <si>
    <t>30 DE SEPTIEMBRE 2010</t>
  </si>
  <si>
    <t>06 DE OCTUBRE DEL 2025</t>
  </si>
  <si>
    <t>199/10</t>
  </si>
  <si>
    <t>NO TIENE</t>
  </si>
  <si>
    <t>GOBIERNO DEL EDO. DE GUANAJUATO</t>
  </si>
  <si>
    <t>PARTICIPACIONES QUE EN INGRESOS FEDERALES LE CORRESPONDA AL MUNICIPIO</t>
  </si>
  <si>
    <r>
      <t xml:space="preserve">51508      </t>
    </r>
    <r>
      <rPr>
        <b/>
        <sz val="8"/>
        <color indexed="60"/>
        <rFont val="Calibri"/>
        <family val="2"/>
      </rPr>
      <t>(FORTAMUN)</t>
    </r>
  </si>
  <si>
    <t>71 DEL 11 JUNIO 2010</t>
  </si>
  <si>
    <t>15 DE FEBRERO DEL 2010</t>
  </si>
  <si>
    <t>C02</t>
  </si>
  <si>
    <t>A).-PUENTE SOBRE EL LIBRAMIENTO JOSE MANUEL ZAVALA ZAVALA EN LA CABECERA MUNICIPAL $ 8,000,000,00</t>
  </si>
  <si>
    <t>TIIE 1.60 PUNTOS PORCENTUALES</t>
  </si>
  <si>
    <t>CONTRATO GENERAL 8 DE FEBRERO 2011 Y FECHA DE PAGARE 11 DE MARZO 2011</t>
  </si>
  <si>
    <t>5 DE MARZO DEL 2021</t>
  </si>
  <si>
    <t>204/2011</t>
  </si>
  <si>
    <t>LAS PARTICIPACIONES QUE EN INGRESOS FEDERALES LE CORRESPONDE AL MUNICIPIO DE SAN MIGUEL DE ALLENDE Y AL GOBIERNO DEL ESTADO DE GUANAJUATO</t>
  </si>
  <si>
    <t>99 DEL 07/12/2010</t>
  </si>
  <si>
    <t>4 DE JUNIO DEL 2010</t>
  </si>
  <si>
    <t>C03</t>
  </si>
  <si>
    <t xml:space="preserve"> B).- CONV. DE COORDIN. DE DESARROLLO TURISTICO $ 14,000,000,00</t>
  </si>
  <si>
    <t>72/120</t>
  </si>
  <si>
    <t>C04</t>
  </si>
  <si>
    <t xml:space="preserve"> C).- ADQUISICION E INSTALACION DE EQUIPO PARA RASTRO MUNICIPAL $ 9,000,000,00</t>
  </si>
  <si>
    <t>74/120</t>
  </si>
  <si>
    <t>CONTRATO GENERAL 8 DE FEBRERO 2011 Y LA FECHA DEL PAGARE ES 5 DE ABRIL 2011</t>
  </si>
  <si>
    <t>C05</t>
  </si>
  <si>
    <t>D).- CONSTRUCCION DEL MODULO COMUDAJ 2DA. ETAPA $ 2,500,000,00</t>
  </si>
  <si>
    <t>CONTRATO ES DE FECHA 8 DE FEBRERO 2011 Y EL PAGARE CON FECHA 5 DE ABRIL 2011</t>
  </si>
  <si>
    <t>C06</t>
  </si>
  <si>
    <t xml:space="preserve">E).- ADQUISICION DE VEHICULOS PARA SERVICIOS PUBLICOS $ 1,500,000,00 </t>
  </si>
  <si>
    <t>73/120</t>
  </si>
  <si>
    <t>CONTRATO ES DEL 8 DE FEBRERO DEL 2011 Y LA DEL PAGARE ES 2 DE MAYO 2011</t>
  </si>
  <si>
    <t>C07</t>
  </si>
  <si>
    <t xml:space="preserve">F).- ADQUISICION DE VEHICULOS PARA SERVICIOS PUBLICOS $ 1,500,000,00 </t>
  </si>
  <si>
    <t>CONTRATO ES DEL 8 DE FEBRERO DEL 2011 Y LA DEL PAGARE ES 2 DE JUNIO 2011</t>
  </si>
  <si>
    <t>C08</t>
  </si>
  <si>
    <t>61/120</t>
  </si>
  <si>
    <t>04 DE JUNIO DEL 2010</t>
  </si>
  <si>
    <t>TOTAL 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</si>
</sst>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80A]d&quot; de &quot;mmmm&quot; de &quot;yyyy;@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  <scheme val="minor"/>
    </font>
    <font>
      <b/>
      <sz val="8"/>
      <color indexed="60"/>
      <name val="Calibri"/>
      <family val="2"/>
    </font>
    <font>
      <b/>
      <sz val="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303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5" fillId="0" borderId="0" xfId="1" applyNumberFormat="1" applyFont="1"/>
    <xf numFmtId="0" fontId="6" fillId="0" borderId="0" xfId="0" applyFont="1"/>
    <xf numFmtId="4" fontId="5" fillId="0" borderId="0" xfId="0" applyNumberFormat="1" applyFont="1"/>
    <xf numFmtId="0" fontId="5" fillId="0" borderId="0" xfId="0" applyFont="1" applyFill="1"/>
    <xf numFmtId="4" fontId="5" fillId="0" borderId="0" xfId="0" applyNumberFormat="1" applyFont="1" applyFill="1"/>
    <xf numFmtId="4" fontId="5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4" fontId="5" fillId="0" borderId="0" xfId="0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/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0" borderId="0" xfId="0" applyFont="1" applyBorder="1"/>
    <xf numFmtId="4" fontId="5" fillId="0" borderId="0" xfId="1" applyNumberFormat="1" applyFont="1" applyBorder="1"/>
    <xf numFmtId="4" fontId="1" fillId="0" borderId="0" xfId="2" applyNumberFormat="1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2" fontId="5" fillId="0" borderId="0" xfId="1" applyNumberFormat="1" applyFont="1" applyBorder="1"/>
    <xf numFmtId="4" fontId="5" fillId="0" borderId="0" xfId="1" applyNumberFormat="1" applyFont="1" applyAlignment="1"/>
    <xf numFmtId="10" fontId="5" fillId="0" borderId="0" xfId="0" applyNumberFormat="1" applyFont="1" applyAlignment="1"/>
    <xf numFmtId="0" fontId="9" fillId="0" borderId="0" xfId="0" applyFont="1" applyFill="1" applyBorder="1" applyAlignment="1">
      <alignment horizontal="left" wrapText="1"/>
    </xf>
    <xf numFmtId="0" fontId="5" fillId="0" borderId="0" xfId="0" applyFont="1" applyAlignment="1"/>
    <xf numFmtId="0" fontId="5" fillId="0" borderId="0" xfId="1" applyNumberFormat="1" applyFont="1" applyFill="1"/>
    <xf numFmtId="0" fontId="9" fillId="3" borderId="1" xfId="0" applyFont="1" applyFill="1" applyBorder="1" applyAlignment="1">
      <alignment wrapText="1"/>
    </xf>
    <xf numFmtId="10" fontId="5" fillId="0" borderId="0" xfId="1" applyNumberFormat="1" applyFont="1" applyAlignment="1"/>
    <xf numFmtId="2" fontId="5" fillId="0" borderId="0" xfId="1" applyNumberFormat="1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9" xfId="0" applyFont="1" applyFill="1" applyBorder="1" applyAlignment="1">
      <alignment horizontal="left" indent="1"/>
    </xf>
    <xf numFmtId="0" fontId="2" fillId="0" borderId="11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5" fillId="0" borderId="0" xfId="0" applyFont="1"/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left" vertical="top"/>
    </xf>
    <xf numFmtId="4" fontId="9" fillId="3" borderId="25" xfId="0" applyNumberFormat="1" applyFont="1" applyFill="1" applyBorder="1" applyAlignment="1">
      <alignment horizontal="right" wrapText="1"/>
    </xf>
    <xf numFmtId="4" fontId="9" fillId="3" borderId="26" xfId="0" applyNumberFormat="1" applyFont="1" applyFill="1" applyBorder="1" applyAlignment="1">
      <alignment wrapText="1"/>
    </xf>
    <xf numFmtId="4" fontId="9" fillId="3" borderId="26" xfId="0" applyNumberFormat="1" applyFont="1" applyFill="1" applyBorder="1" applyAlignment="1">
      <alignment horizontal="right" wrapText="1"/>
    </xf>
    <xf numFmtId="0" fontId="9" fillId="3" borderId="19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4" fontId="5" fillId="0" borderId="0" xfId="0" applyNumberFormat="1" applyFont="1" applyAlignment="1"/>
    <xf numFmtId="4" fontId="9" fillId="3" borderId="1" xfId="0" applyNumberFormat="1" applyFont="1" applyFill="1" applyBorder="1" applyAlignment="1">
      <alignment horizontal="right" wrapText="1"/>
    </xf>
    <xf numFmtId="4" fontId="9" fillId="3" borderId="27" xfId="0" applyNumberFormat="1" applyFont="1" applyFill="1" applyBorder="1" applyAlignment="1">
      <alignment wrapText="1"/>
    </xf>
    <xf numFmtId="4" fontId="9" fillId="3" borderId="27" xfId="0" applyNumberFormat="1" applyFont="1" applyFill="1" applyBorder="1" applyAlignment="1">
      <alignment horizontal="right" wrapText="1"/>
    </xf>
    <xf numFmtId="0" fontId="9" fillId="3" borderId="20" xfId="0" applyFont="1" applyFill="1" applyBorder="1" applyAlignment="1">
      <alignment horizontal="left" wrapText="1"/>
    </xf>
    <xf numFmtId="4" fontId="5" fillId="0" borderId="27" xfId="0" applyNumberFormat="1" applyFont="1" applyFill="1" applyBorder="1" applyAlignment="1">
      <alignment wrapText="1"/>
    </xf>
    <xf numFmtId="49" fontId="5" fillId="0" borderId="27" xfId="0" applyNumberFormat="1" applyFont="1" applyFill="1" applyBorder="1" applyAlignment="1">
      <alignment wrapText="1"/>
    </xf>
    <xf numFmtId="49" fontId="5" fillId="0" borderId="20" xfId="0" applyNumberFormat="1" applyFont="1" applyFill="1" applyBorder="1" applyAlignment="1">
      <alignment wrapText="1"/>
    </xf>
    <xf numFmtId="4" fontId="9" fillId="3" borderId="19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 wrapText="1"/>
    </xf>
    <xf numFmtId="43" fontId="5" fillId="0" borderId="0" xfId="1" applyFont="1"/>
    <xf numFmtId="4" fontId="5" fillId="0" borderId="0" xfId="0" applyNumberFormat="1" applyFont="1" applyFill="1" applyAlignment="1"/>
    <xf numFmtId="0" fontId="5" fillId="0" borderId="0" xfId="0" applyFont="1" applyFill="1" applyAlignment="1"/>
    <xf numFmtId="4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3" borderId="20" xfId="0" applyNumberFormat="1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4" fontId="5" fillId="0" borderId="20" xfId="0" applyNumberFormat="1" applyFont="1" applyFill="1" applyBorder="1" applyAlignment="1">
      <alignment wrapText="1"/>
    </xf>
    <xf numFmtId="49" fontId="9" fillId="2" borderId="20" xfId="1" applyNumberFormat="1" applyFont="1" applyFill="1" applyBorder="1" applyAlignment="1">
      <alignment horizontal="center" vertical="center" wrapText="1"/>
    </xf>
    <xf numFmtId="4" fontId="9" fillId="2" borderId="20" xfId="1" applyNumberFormat="1" applyFont="1" applyFill="1" applyBorder="1" applyAlignment="1">
      <alignment horizontal="center" vertical="center" wrapText="1"/>
    </xf>
    <xf numFmtId="0" fontId="9" fillId="2" borderId="2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Alignment="1">
      <alignment vertical="center"/>
    </xf>
    <xf numFmtId="0" fontId="1" fillId="2" borderId="1" xfId="2" applyFont="1" applyFill="1" applyBorder="1" applyAlignment="1">
      <alignment horizontal="left" vertical="center"/>
    </xf>
    <xf numFmtId="0" fontId="5" fillId="0" borderId="0" xfId="3" applyFont="1" applyFill="1" applyAlignment="1">
      <alignment vertical="top"/>
    </xf>
    <xf numFmtId="4" fontId="6" fillId="0" borderId="0" xfId="0" applyNumberFormat="1" applyFont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9" fillId="2" borderId="1" xfId="0" quotePrefix="1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3" fontId="1" fillId="2" borderId="1" xfId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left" vertical="top" wrapText="1"/>
    </xf>
    <xf numFmtId="43" fontId="5" fillId="0" borderId="1" xfId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4" fontId="5" fillId="0" borderId="1" xfId="1" applyNumberFormat="1" applyFont="1" applyBorder="1" applyAlignment="1">
      <alignment wrapText="1"/>
    </xf>
    <xf numFmtId="4" fontId="5" fillId="0" borderId="1" xfId="6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9" fillId="2" borderId="18" xfId="3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 wrapText="1"/>
    </xf>
    <xf numFmtId="0" fontId="1" fillId="0" borderId="0" xfId="2" applyFont="1" applyFill="1" applyBorder="1" applyAlignment="1">
      <alignment horizontal="left" vertical="top" wrapText="1"/>
    </xf>
    <xf numFmtId="43" fontId="1" fillId="2" borderId="1" xfId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9" fillId="3" borderId="19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9" fillId="2" borderId="3" xfId="1" applyNumberFormat="1" applyFont="1" applyFill="1" applyBorder="1" applyAlignment="1">
      <alignment horizontal="center" vertical="center" wrapText="1"/>
    </xf>
    <xf numFmtId="4" fontId="9" fillId="2" borderId="20" xfId="3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0" fontId="1" fillId="0" borderId="10" xfId="2" applyFont="1" applyFill="1" applyBorder="1" applyAlignment="1">
      <alignment horizontal="center" vertical="top" wrapText="1"/>
    </xf>
    <xf numFmtId="4" fontId="1" fillId="0" borderId="29" xfId="2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0" fontId="5" fillId="0" borderId="12" xfId="0" applyFont="1" applyBorder="1"/>
    <xf numFmtId="4" fontId="5" fillId="0" borderId="12" xfId="0" applyNumberFormat="1" applyFont="1" applyBorder="1"/>
    <xf numFmtId="0" fontId="1" fillId="0" borderId="12" xfId="3" applyFont="1" applyBorder="1" applyAlignment="1">
      <alignment vertical="top"/>
    </xf>
    <xf numFmtId="4" fontId="9" fillId="3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5" fillId="0" borderId="1" xfId="0" applyFont="1" applyBorder="1" applyAlignment="1"/>
    <xf numFmtId="4" fontId="5" fillId="0" borderId="1" xfId="0" applyNumberFormat="1" applyFont="1" applyBorder="1" applyAlignment="1"/>
    <xf numFmtId="4" fontId="12" fillId="0" borderId="0" xfId="2" applyNumberFormat="1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" fillId="5" borderId="1" xfId="2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>
      <alignment wrapText="1"/>
    </xf>
    <xf numFmtId="0" fontId="5" fillId="0" borderId="18" xfId="0" applyFont="1" applyBorder="1" applyAlignment="1"/>
    <xf numFmtId="4" fontId="5" fillId="0" borderId="20" xfId="1" applyNumberFormat="1" applyFont="1" applyBorder="1" applyAlignment="1"/>
    <xf numFmtId="0" fontId="5" fillId="0" borderId="20" xfId="0" applyFont="1" applyBorder="1" applyAlignment="1"/>
    <xf numFmtId="0" fontId="9" fillId="2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/>
    <xf numFmtId="4" fontId="9" fillId="0" borderId="23" xfId="0" applyNumberFormat="1" applyFont="1" applyBorder="1" applyAlignment="1"/>
    <xf numFmtId="0" fontId="1" fillId="2" borderId="1" xfId="2" applyFont="1" applyFill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/>
    </xf>
    <xf numFmtId="0" fontId="1" fillId="2" borderId="13" xfId="2" applyFont="1" applyFill="1" applyBorder="1" applyAlignment="1">
      <alignment horizontal="left" vertical="center" wrapText="1"/>
    </xf>
    <xf numFmtId="4" fontId="9" fillId="3" borderId="20" xfId="1" applyNumberFormat="1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" fontId="5" fillId="0" borderId="1" xfId="1" applyNumberFormat="1" applyFont="1" applyFill="1" applyBorder="1" applyAlignment="1">
      <alignment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3" borderId="25" xfId="1" applyNumberFormat="1" applyFont="1" applyFill="1" applyBorder="1" applyAlignment="1">
      <alignment wrapText="1"/>
    </xf>
    <xf numFmtId="4" fontId="9" fillId="3" borderId="1" xfId="1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" fontId="5" fillId="0" borderId="25" xfId="1" applyNumberFormat="1" applyFont="1" applyFill="1" applyBorder="1" applyAlignment="1">
      <alignment wrapText="1"/>
    </xf>
    <xf numFmtId="49" fontId="5" fillId="0" borderId="30" xfId="0" applyNumberFormat="1" applyFont="1" applyFill="1" applyBorder="1" applyAlignment="1">
      <alignment wrapText="1"/>
    </xf>
    <xf numFmtId="49" fontId="5" fillId="0" borderId="25" xfId="0" applyNumberFormat="1" applyFont="1" applyFill="1" applyBorder="1" applyAlignment="1">
      <alignment wrapText="1"/>
    </xf>
    <xf numFmtId="4" fontId="9" fillId="3" borderId="26" xfId="1" applyNumberFormat="1" applyFont="1" applyFill="1" applyBorder="1" applyAlignment="1">
      <alignment wrapText="1"/>
    </xf>
    <xf numFmtId="0" fontId="9" fillId="3" borderId="30" xfId="0" applyFont="1" applyFill="1" applyBorder="1" applyAlignment="1">
      <alignment wrapText="1"/>
    </xf>
    <xf numFmtId="0" fontId="1" fillId="2" borderId="1" xfId="2" applyFont="1" applyFill="1" applyBorder="1" applyAlignment="1">
      <alignment vertical="top"/>
    </xf>
    <xf numFmtId="4" fontId="9" fillId="3" borderId="31" xfId="0" applyNumberFormat="1" applyFont="1" applyFill="1" applyBorder="1" applyAlignment="1">
      <alignment wrapText="1"/>
    </xf>
    <xf numFmtId="0" fontId="9" fillId="3" borderId="27" xfId="0" applyFont="1" applyFill="1" applyBorder="1" applyAlignment="1">
      <alignment wrapText="1"/>
    </xf>
    <xf numFmtId="4" fontId="5" fillId="0" borderId="0" xfId="0" applyNumberFormat="1" applyFont="1" applyFill="1" applyBorder="1"/>
    <xf numFmtId="0" fontId="9" fillId="0" borderId="0" xfId="0" applyFont="1" applyBorder="1" applyAlignment="1"/>
    <xf numFmtId="4" fontId="9" fillId="2" borderId="20" xfId="0" applyNumberFormat="1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>
      <alignment horizontal="right" wrapText="1"/>
    </xf>
    <xf numFmtId="0" fontId="9" fillId="3" borderId="19" xfId="0" applyFont="1" applyFill="1" applyBorder="1" applyAlignment="1">
      <alignment horizontal="left" vertical="center" wrapText="1"/>
    </xf>
    <xf numFmtId="0" fontId="5" fillId="0" borderId="1" xfId="0" applyFont="1" applyBorder="1"/>
    <xf numFmtId="4" fontId="5" fillId="0" borderId="2" xfId="1" applyNumberFormat="1" applyFont="1" applyBorder="1"/>
    <xf numFmtId="49" fontId="5" fillId="0" borderId="1" xfId="0" applyNumberFormat="1" applyFont="1" applyBorder="1"/>
    <xf numFmtId="0" fontId="9" fillId="2" borderId="18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9" fillId="3" borderId="27" xfId="0" applyNumberFormat="1" applyFont="1" applyFill="1" applyBorder="1" applyAlignment="1">
      <alignment wrapText="1"/>
    </xf>
    <xf numFmtId="10" fontId="5" fillId="0" borderId="1" xfId="7" applyNumberFormat="1" applyFont="1" applyFill="1" applyBorder="1" applyAlignment="1">
      <alignment wrapText="1"/>
    </xf>
    <xf numFmtId="10" fontId="5" fillId="0" borderId="27" xfId="7" applyNumberFormat="1" applyFont="1" applyFill="1" applyBorder="1" applyAlignment="1">
      <alignment wrapText="1"/>
    </xf>
    <xf numFmtId="2" fontId="9" fillId="2" borderId="18" xfId="1" applyNumberFormat="1" applyFont="1" applyFill="1" applyBorder="1" applyAlignment="1">
      <alignment horizontal="center" vertical="center" wrapText="1"/>
    </xf>
    <xf numFmtId="2" fontId="9" fillId="2" borderId="20" xfId="1" applyNumberFormat="1" applyFont="1" applyFill="1" applyBorder="1" applyAlignment="1">
      <alignment horizontal="center" vertical="center" wrapText="1"/>
    </xf>
    <xf numFmtId="10" fontId="9" fillId="0" borderId="0" xfId="0" applyNumberFormat="1" applyFont="1"/>
    <xf numFmtId="2" fontId="1" fillId="2" borderId="1" xfId="1" applyNumberFormat="1" applyFont="1" applyFill="1" applyBorder="1" applyAlignment="1">
      <alignment horizontal="center" vertical="top" wrapText="1"/>
    </xf>
    <xf numFmtId="10" fontId="5" fillId="0" borderId="0" xfId="0" applyNumberFormat="1" applyFont="1" applyBorder="1"/>
    <xf numFmtId="10" fontId="5" fillId="0" borderId="0" xfId="1" applyNumberFormat="1" applyFont="1" applyBorder="1"/>
    <xf numFmtId="4" fontId="9" fillId="3" borderId="25" xfId="0" applyNumberFormat="1" applyFont="1" applyFill="1" applyBorder="1" applyAlignment="1">
      <alignment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5" fillId="0" borderId="2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4" fontId="1" fillId="0" borderId="23" xfId="1" applyNumberFormat="1" applyFont="1" applyFill="1" applyBorder="1" applyAlignment="1">
      <alignment horizontal="center" vertical="top" wrapText="1"/>
    </xf>
    <xf numFmtId="4" fontId="5" fillId="0" borderId="0" xfId="1" applyNumberFormat="1" applyFont="1" applyFill="1" applyBorder="1"/>
    <xf numFmtId="4" fontId="1" fillId="2" borderId="1" xfId="1" applyNumberFormat="1" applyFont="1" applyFill="1" applyBorder="1" applyAlignment="1">
      <alignment horizontal="center" vertical="top" wrapText="1"/>
    </xf>
    <xf numFmtId="10" fontId="9" fillId="3" borderId="20" xfId="0" applyNumberFormat="1" applyFont="1" applyFill="1" applyBorder="1" applyAlignment="1">
      <alignment horizontal="center"/>
    </xf>
    <xf numFmtId="4" fontId="9" fillId="3" borderId="24" xfId="0" applyNumberFormat="1" applyFont="1" applyFill="1" applyBorder="1" applyAlignment="1">
      <alignment horizontal="right"/>
    </xf>
    <xf numFmtId="0" fontId="14" fillId="3" borderId="20" xfId="0" applyFont="1" applyFill="1" applyBorder="1" applyAlignment="1">
      <alignment wrapText="1"/>
    </xf>
    <xf numFmtId="10" fontId="5" fillId="0" borderId="20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0" fontId="15" fillId="0" borderId="2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10" fontId="9" fillId="0" borderId="0" xfId="0" applyNumberFormat="1" applyFont="1" applyAlignment="1"/>
    <xf numFmtId="4" fontId="9" fillId="0" borderId="0" xfId="0" applyNumberFormat="1" applyFont="1" applyAlignment="1"/>
    <xf numFmtId="0" fontId="9" fillId="0" borderId="0" xfId="0" applyFont="1" applyAlignment="1"/>
    <xf numFmtId="10" fontId="1" fillId="2" borderId="1" xfId="2" applyNumberFormat="1" applyFont="1" applyFill="1" applyBorder="1" applyAlignment="1">
      <alignment horizontal="center" vertical="top"/>
    </xf>
    <xf numFmtId="4" fontId="5" fillId="0" borderId="0" xfId="1" applyNumberFormat="1" applyFont="1" applyBorder="1" applyAlignment="1"/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Alignment="1"/>
    <xf numFmtId="4" fontId="5" fillId="0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0" fontId="2" fillId="0" borderId="33" xfId="3" applyFont="1" applyBorder="1" applyAlignment="1">
      <alignment vertical="top" wrapText="1"/>
    </xf>
    <xf numFmtId="0" fontId="2" fillId="0" borderId="33" xfId="3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1" fillId="0" borderId="1" xfId="3" applyFont="1" applyBorder="1" applyAlignment="1">
      <alignment vertical="top" wrapText="1"/>
    </xf>
    <xf numFmtId="0" fontId="1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1" fillId="0" borderId="1" xfId="3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top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1" fillId="2" borderId="2" xfId="2" applyFont="1" applyFill="1" applyBorder="1" applyAlignment="1">
      <alignment horizontal="left" vertical="top"/>
    </xf>
    <xf numFmtId="0" fontId="1" fillId="2" borderId="13" xfId="2" applyFont="1" applyFill="1" applyBorder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5" fontId="5" fillId="0" borderId="0" xfId="0" applyNumberFormat="1" applyFont="1"/>
    <xf numFmtId="0" fontId="1" fillId="2" borderId="10" xfId="2" applyFont="1" applyFill="1" applyBorder="1" applyAlignment="1">
      <alignment horizontal="left" vertical="top" wrapText="1"/>
    </xf>
    <xf numFmtId="0" fontId="1" fillId="2" borderId="13" xfId="2" applyFont="1" applyFill="1" applyBorder="1" applyAlignment="1">
      <alignment horizontal="left" vertical="top" wrapText="1"/>
    </xf>
    <xf numFmtId="4" fontId="2" fillId="0" borderId="0" xfId="0" applyNumberFormat="1" applyFont="1"/>
    <xf numFmtId="0" fontId="1" fillId="2" borderId="1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0" fontId="1" fillId="0" borderId="12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15" fontId="5" fillId="0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2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inden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9" fontId="17" fillId="0" borderId="35" xfId="1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NumberFormat="1" applyFont="1" applyFill="1" applyBorder="1" applyAlignment="1" applyProtection="1">
      <alignment horizontal="left" vertical="center" wrapText="1"/>
      <protection locked="0"/>
    </xf>
    <xf numFmtId="43" fontId="5" fillId="0" borderId="0" xfId="1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49" fontId="17" fillId="0" borderId="38" xfId="1" applyNumberFormat="1" applyFont="1" applyBorder="1" applyAlignment="1" applyProtection="1">
      <alignment horizontal="center" vertical="center" wrapText="1"/>
      <protection locked="0"/>
    </xf>
    <xf numFmtId="164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0" fontId="1" fillId="0" borderId="0" xfId="0" applyFont="1" applyAlignment="1">
      <alignment horizontal="center"/>
    </xf>
    <xf numFmtId="15" fontId="2" fillId="0" borderId="0" xfId="0" applyNumberFormat="1" applyFont="1"/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K27" sqref="K2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235" t="s">
        <v>1200</v>
      </c>
      <c r="B1" s="236"/>
      <c r="C1" s="1"/>
    </row>
    <row r="2" spans="1:3" ht="15" customHeight="1" x14ac:dyDescent="0.2">
      <c r="A2" s="45" t="s">
        <v>53</v>
      </c>
      <c r="B2" s="46" t="s">
        <v>54</v>
      </c>
    </row>
    <row r="3" spans="1:3" x14ac:dyDescent="0.2">
      <c r="A3" s="34"/>
      <c r="B3" s="38"/>
    </row>
    <row r="4" spans="1:3" x14ac:dyDescent="0.2">
      <c r="A4" s="35"/>
      <c r="B4" s="39" t="s">
        <v>57</v>
      </c>
    </row>
    <row r="5" spans="1:3" x14ac:dyDescent="0.2">
      <c r="A5" s="35"/>
      <c r="B5" s="39"/>
    </row>
    <row r="6" spans="1:3" x14ac:dyDescent="0.2">
      <c r="A6" s="35"/>
      <c r="B6" s="41" t="s">
        <v>0</v>
      </c>
    </row>
    <row r="7" spans="1:3" x14ac:dyDescent="0.2">
      <c r="A7" s="35" t="s">
        <v>1</v>
      </c>
      <c r="B7" s="40" t="s">
        <v>2</v>
      </c>
    </row>
    <row r="8" spans="1:3" x14ac:dyDescent="0.2">
      <c r="A8" s="35" t="s">
        <v>3</v>
      </c>
      <c r="B8" s="40" t="s">
        <v>4</v>
      </c>
    </row>
    <row r="9" spans="1:3" x14ac:dyDescent="0.2">
      <c r="A9" s="35" t="s">
        <v>5</v>
      </c>
      <c r="B9" s="40" t="s">
        <v>6</v>
      </c>
    </row>
    <row r="10" spans="1:3" x14ac:dyDescent="0.2">
      <c r="A10" s="35" t="s">
        <v>7</v>
      </c>
      <c r="B10" s="40" t="s">
        <v>8</v>
      </c>
    </row>
    <row r="11" spans="1:3" x14ac:dyDescent="0.2">
      <c r="A11" s="35" t="s">
        <v>9</v>
      </c>
      <c r="B11" s="40" t="s">
        <v>10</v>
      </c>
    </row>
    <row r="12" spans="1:3" x14ac:dyDescent="0.2">
      <c r="A12" s="35" t="s">
        <v>11</v>
      </c>
      <c r="B12" s="40" t="s">
        <v>12</v>
      </c>
    </row>
    <row r="13" spans="1:3" x14ac:dyDescent="0.2">
      <c r="A13" s="35" t="s">
        <v>13</v>
      </c>
      <c r="B13" s="40" t="s">
        <v>14</v>
      </c>
    </row>
    <row r="14" spans="1:3" x14ac:dyDescent="0.2">
      <c r="A14" s="35" t="s">
        <v>15</v>
      </c>
      <c r="B14" s="40" t="s">
        <v>16</v>
      </c>
    </row>
    <row r="15" spans="1:3" x14ac:dyDescent="0.2">
      <c r="A15" s="35" t="s">
        <v>17</v>
      </c>
      <c r="B15" s="40" t="s">
        <v>18</v>
      </c>
    </row>
    <row r="16" spans="1:3" x14ac:dyDescent="0.2">
      <c r="A16" s="35" t="s">
        <v>19</v>
      </c>
      <c r="B16" s="40" t="s">
        <v>20</v>
      </c>
    </row>
    <row r="17" spans="1:2" x14ac:dyDescent="0.2">
      <c r="A17" s="35" t="s">
        <v>21</v>
      </c>
      <c r="B17" s="40" t="s">
        <v>22</v>
      </c>
    </row>
    <row r="18" spans="1:2" x14ac:dyDescent="0.2">
      <c r="A18" s="35" t="s">
        <v>23</v>
      </c>
      <c r="B18" s="40" t="s">
        <v>24</v>
      </c>
    </row>
    <row r="19" spans="1:2" x14ac:dyDescent="0.2">
      <c r="A19" s="35" t="s">
        <v>25</v>
      </c>
      <c r="B19" s="40" t="s">
        <v>26</v>
      </c>
    </row>
    <row r="20" spans="1:2" x14ac:dyDescent="0.2">
      <c r="A20" s="35" t="s">
        <v>27</v>
      </c>
      <c r="B20" s="40" t="s">
        <v>28</v>
      </c>
    </row>
    <row r="21" spans="1:2" x14ac:dyDescent="0.2">
      <c r="A21" s="35" t="s">
        <v>65</v>
      </c>
      <c r="B21" s="40" t="s">
        <v>29</v>
      </c>
    </row>
    <row r="22" spans="1:2" x14ac:dyDescent="0.2">
      <c r="A22" s="35" t="s">
        <v>66</v>
      </c>
      <c r="B22" s="40" t="s">
        <v>30</v>
      </c>
    </row>
    <row r="23" spans="1:2" x14ac:dyDescent="0.2">
      <c r="A23" s="35" t="s">
        <v>67</v>
      </c>
      <c r="B23" s="40" t="s">
        <v>31</v>
      </c>
    </row>
    <row r="24" spans="1:2" x14ac:dyDescent="0.2">
      <c r="A24" s="35" t="s">
        <v>32</v>
      </c>
      <c r="B24" s="40" t="s">
        <v>33</v>
      </c>
    </row>
    <row r="25" spans="1:2" x14ac:dyDescent="0.2">
      <c r="A25" s="35" t="s">
        <v>34</v>
      </c>
      <c r="B25" s="40" t="s">
        <v>35</v>
      </c>
    </row>
    <row r="26" spans="1:2" x14ac:dyDescent="0.2">
      <c r="A26" s="35" t="s">
        <v>36</v>
      </c>
      <c r="B26" s="40" t="s">
        <v>37</v>
      </c>
    </row>
    <row r="27" spans="1:2" x14ac:dyDescent="0.2">
      <c r="A27" s="35" t="s">
        <v>38</v>
      </c>
      <c r="B27" s="40" t="s">
        <v>39</v>
      </c>
    </row>
    <row r="28" spans="1:2" x14ac:dyDescent="0.2">
      <c r="A28" s="35" t="s">
        <v>63</v>
      </c>
      <c r="B28" s="40" t="s">
        <v>64</v>
      </c>
    </row>
    <row r="29" spans="1:2" x14ac:dyDescent="0.2">
      <c r="A29" s="35"/>
      <c r="B29" s="40"/>
    </row>
    <row r="30" spans="1:2" x14ac:dyDescent="0.2">
      <c r="A30" s="35"/>
      <c r="B30" s="41"/>
    </row>
    <row r="31" spans="1:2" x14ac:dyDescent="0.2">
      <c r="A31" s="35" t="s">
        <v>61</v>
      </c>
      <c r="B31" s="40" t="s">
        <v>55</v>
      </c>
    </row>
    <row r="32" spans="1:2" x14ac:dyDescent="0.2">
      <c r="A32" s="35" t="s">
        <v>62</v>
      </c>
      <c r="B32" s="40" t="s">
        <v>56</v>
      </c>
    </row>
    <row r="33" spans="1:3" x14ac:dyDescent="0.2">
      <c r="A33" s="35"/>
      <c r="B33" s="40"/>
    </row>
    <row r="34" spans="1:3" x14ac:dyDescent="0.2">
      <c r="A34" s="35"/>
      <c r="B34" s="39" t="s">
        <v>58</v>
      </c>
    </row>
    <row r="35" spans="1:3" x14ac:dyDescent="0.2">
      <c r="A35" s="35" t="s">
        <v>60</v>
      </c>
      <c r="B35" s="40" t="s">
        <v>40</v>
      </c>
    </row>
    <row r="36" spans="1:3" x14ac:dyDescent="0.2">
      <c r="A36" s="35"/>
      <c r="B36" s="40" t="s">
        <v>41</v>
      </c>
    </row>
    <row r="37" spans="1:3" ht="12" thickBot="1" x14ac:dyDescent="0.25">
      <c r="A37" s="36"/>
      <c r="B37" s="37"/>
    </row>
    <row r="39" spans="1:3" x14ac:dyDescent="0.2">
      <c r="A39" s="47" t="s">
        <v>1201</v>
      </c>
      <c r="B39" s="48"/>
      <c r="C39" s="48"/>
    </row>
    <row r="40" spans="1:3" x14ac:dyDescent="0.2">
      <c r="A40" s="49" t="s">
        <v>1202</v>
      </c>
      <c r="B40" s="48"/>
      <c r="C40" s="48"/>
    </row>
    <row r="41" spans="1:3" x14ac:dyDescent="0.2">
      <c r="A41" s="50"/>
      <c r="B41" s="51"/>
      <c r="C41" s="50"/>
    </row>
    <row r="42" spans="1:3" x14ac:dyDescent="0.2">
      <c r="A42" s="52"/>
      <c r="B42" s="50"/>
      <c r="C42" s="50"/>
    </row>
    <row r="43" spans="1:3" x14ac:dyDescent="0.2">
      <c r="A43" s="52"/>
      <c r="B43" s="50"/>
      <c r="C43" s="52"/>
    </row>
    <row r="44" spans="1:3" x14ac:dyDescent="0.2">
      <c r="A44" s="52"/>
      <c r="B44" s="54"/>
      <c r="C44" s="54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36" sqref="A1:F36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5" width="17.7109375" style="6" customWidth="1"/>
    <col min="6" max="6" width="17.7109375" style="44" customWidth="1"/>
    <col min="7" max="16384" width="11.42578125" style="44"/>
  </cols>
  <sheetData>
    <row r="1" spans="1:6" ht="11.25" customHeight="1" x14ac:dyDescent="0.2">
      <c r="A1" s="3" t="s">
        <v>42</v>
      </c>
      <c r="B1" s="3"/>
      <c r="C1" s="87"/>
      <c r="D1" s="87"/>
      <c r="E1" s="87"/>
      <c r="F1" s="5"/>
    </row>
    <row r="2" spans="1:6" ht="11.25" customHeight="1" x14ac:dyDescent="0.2">
      <c r="A2" s="3" t="s">
        <v>59</v>
      </c>
      <c r="B2" s="3"/>
      <c r="C2" s="87"/>
      <c r="D2" s="87"/>
      <c r="E2" s="87"/>
    </row>
    <row r="3" spans="1:6" ht="11.25" customHeight="1" x14ac:dyDescent="0.2">
      <c r="A3" s="3"/>
      <c r="B3" s="3"/>
      <c r="C3" s="87"/>
      <c r="D3" s="87"/>
      <c r="E3" s="87"/>
    </row>
    <row r="4" spans="1:6" ht="11.25" customHeight="1" x14ac:dyDescent="0.2"/>
    <row r="5" spans="1:6" ht="11.25" customHeight="1" x14ac:dyDescent="0.2">
      <c r="A5" s="149" t="s">
        <v>156</v>
      </c>
      <c r="B5" s="149"/>
      <c r="C5" s="146"/>
      <c r="D5" s="146"/>
      <c r="E5" s="146"/>
      <c r="F5" s="53" t="s">
        <v>153</v>
      </c>
    </row>
    <row r="6" spans="1:6" s="7" customFormat="1" x14ac:dyDescent="0.2">
      <c r="A6" s="16"/>
      <c r="B6" s="16"/>
      <c r="C6" s="146"/>
      <c r="D6" s="146"/>
      <c r="E6" s="146"/>
    </row>
    <row r="7" spans="1:6" ht="15" customHeight="1" x14ac:dyDescent="0.2">
      <c r="A7" s="66" t="s">
        <v>44</v>
      </c>
      <c r="B7" s="65" t="s">
        <v>45</v>
      </c>
      <c r="C7" s="131" t="s">
        <v>46</v>
      </c>
      <c r="D7" s="131" t="s">
        <v>47</v>
      </c>
      <c r="E7" s="131" t="s">
        <v>48</v>
      </c>
      <c r="F7" s="130" t="s">
        <v>136</v>
      </c>
    </row>
    <row r="8" spans="1:6" x14ac:dyDescent="0.2">
      <c r="A8" s="123">
        <v>125105911</v>
      </c>
      <c r="B8" s="123" t="s">
        <v>552</v>
      </c>
      <c r="C8" s="60">
        <v>1741413.53</v>
      </c>
      <c r="D8" s="142">
        <v>1730913.53</v>
      </c>
      <c r="E8" s="142">
        <v>-10500</v>
      </c>
      <c r="F8" s="141"/>
    </row>
    <row r="9" spans="1:6" x14ac:dyDescent="0.2">
      <c r="A9" s="123">
        <v>125415971</v>
      </c>
      <c r="B9" s="123" t="s">
        <v>553</v>
      </c>
      <c r="C9" s="60">
        <v>478205.78</v>
      </c>
      <c r="D9" s="142">
        <v>564205.78</v>
      </c>
      <c r="E9" s="142">
        <v>86000</v>
      </c>
      <c r="F9" s="141"/>
    </row>
    <row r="10" spans="1:6" x14ac:dyDescent="0.2">
      <c r="A10" s="123"/>
      <c r="B10" s="123"/>
      <c r="C10" s="60"/>
      <c r="D10" s="142"/>
      <c r="E10" s="142"/>
      <c r="F10" s="141"/>
    </row>
    <row r="11" spans="1:6" x14ac:dyDescent="0.2">
      <c r="A11" s="123"/>
      <c r="B11" s="123"/>
      <c r="C11" s="60"/>
      <c r="D11" s="142"/>
      <c r="E11" s="142"/>
      <c r="F11" s="141"/>
    </row>
    <row r="12" spans="1:6" x14ac:dyDescent="0.2">
      <c r="A12" s="123"/>
      <c r="B12" s="123"/>
      <c r="C12" s="60"/>
      <c r="D12" s="142"/>
      <c r="E12" s="142"/>
      <c r="F12" s="141"/>
    </row>
    <row r="13" spans="1:6" x14ac:dyDescent="0.2">
      <c r="A13" s="31"/>
      <c r="B13" s="31" t="s">
        <v>155</v>
      </c>
      <c r="C13" s="82">
        <f>SUM(C8:C12)</f>
        <v>2219619.31</v>
      </c>
      <c r="D13" s="82">
        <f>SUM(D8:D12)</f>
        <v>2295119.31</v>
      </c>
      <c r="E13" s="82">
        <f>SUM(E8:E12)</f>
        <v>75500</v>
      </c>
      <c r="F13" s="31"/>
    </row>
    <row r="14" spans="1:6" x14ac:dyDescent="0.2">
      <c r="A14" s="29"/>
      <c r="B14" s="29"/>
      <c r="C14" s="69"/>
      <c r="D14" s="69"/>
      <c r="E14" s="69"/>
      <c r="F14" s="29"/>
    </row>
    <row r="15" spans="1:6" x14ac:dyDescent="0.2">
      <c r="A15" s="29"/>
      <c r="B15" s="29"/>
      <c r="C15" s="69"/>
      <c r="D15" s="69"/>
      <c r="E15" s="69"/>
      <c r="F15" s="29"/>
    </row>
    <row r="16" spans="1:6" ht="11.25" customHeight="1" x14ac:dyDescent="0.2">
      <c r="A16" s="148" t="s">
        <v>154</v>
      </c>
      <c r="B16" s="147"/>
      <c r="C16" s="146"/>
      <c r="D16" s="146"/>
      <c r="E16" s="146"/>
      <c r="F16" s="53" t="s">
        <v>153</v>
      </c>
    </row>
    <row r="17" spans="1:6" x14ac:dyDescent="0.2">
      <c r="A17" s="126"/>
      <c r="B17" s="126"/>
      <c r="C17" s="127"/>
      <c r="D17" s="127"/>
      <c r="E17" s="127"/>
    </row>
    <row r="18" spans="1:6" ht="15" customHeight="1" x14ac:dyDescent="0.2">
      <c r="A18" s="66" t="s">
        <v>44</v>
      </c>
      <c r="B18" s="65" t="s">
        <v>45</v>
      </c>
      <c r="C18" s="131" t="s">
        <v>46</v>
      </c>
      <c r="D18" s="131" t="s">
        <v>47</v>
      </c>
      <c r="E18" s="131" t="s">
        <v>48</v>
      </c>
      <c r="F18" s="130" t="s">
        <v>136</v>
      </c>
    </row>
    <row r="19" spans="1:6" ht="11.25" customHeight="1" x14ac:dyDescent="0.2">
      <c r="A19" s="61" t="s">
        <v>554</v>
      </c>
      <c r="B19" s="123" t="s">
        <v>555</v>
      </c>
      <c r="C19" s="60">
        <v>-289950.11</v>
      </c>
      <c r="D19" s="60">
        <v>-284262.61</v>
      </c>
      <c r="E19" s="60">
        <v>5687.5</v>
      </c>
      <c r="F19" s="141"/>
    </row>
    <row r="20" spans="1:6" ht="11.25" customHeight="1" x14ac:dyDescent="0.2">
      <c r="A20" s="61" t="s">
        <v>556</v>
      </c>
      <c r="B20" s="123" t="s">
        <v>557</v>
      </c>
      <c r="C20" s="60">
        <v>-238056.57</v>
      </c>
      <c r="D20" s="60">
        <v>-238056.57</v>
      </c>
      <c r="E20" s="60">
        <v>0</v>
      </c>
      <c r="F20" s="141"/>
    </row>
    <row r="21" spans="1:6" x14ac:dyDescent="0.2">
      <c r="A21" s="61"/>
      <c r="B21" s="123"/>
      <c r="C21" s="60"/>
      <c r="D21" s="60"/>
      <c r="E21" s="60"/>
      <c r="F21" s="141"/>
    </row>
    <row r="22" spans="1:6" x14ac:dyDescent="0.2">
      <c r="A22" s="31"/>
      <c r="B22" s="31" t="s">
        <v>152</v>
      </c>
      <c r="C22" s="82">
        <f>SUM(C19:C21)</f>
        <v>-528006.67999999993</v>
      </c>
      <c r="D22" s="82">
        <f>SUM(D19:D21)</f>
        <v>-522319.18</v>
      </c>
      <c r="E22" s="82">
        <f>SUM(E19:E21)</f>
        <v>5687.5</v>
      </c>
      <c r="F22" s="31"/>
    </row>
    <row r="23" spans="1:6" x14ac:dyDescent="0.2">
      <c r="A23" s="29"/>
      <c r="B23" s="29"/>
      <c r="C23" s="69"/>
      <c r="D23" s="69"/>
      <c r="E23" s="69"/>
      <c r="F23" s="29"/>
    </row>
    <row r="24" spans="1:6" x14ac:dyDescent="0.2">
      <c r="A24" s="29"/>
      <c r="B24" s="29"/>
      <c r="C24" s="69"/>
      <c r="D24" s="69"/>
      <c r="E24" s="69"/>
      <c r="F24" s="29"/>
    </row>
    <row r="25" spans="1:6" ht="11.25" customHeight="1" x14ac:dyDescent="0.2">
      <c r="A25" s="145" t="s">
        <v>151</v>
      </c>
      <c r="B25" s="144"/>
      <c r="C25" s="143"/>
      <c r="D25" s="143"/>
      <c r="E25" s="132"/>
      <c r="F25" s="108" t="s">
        <v>150</v>
      </c>
    </row>
    <row r="26" spans="1:6" x14ac:dyDescent="0.2">
      <c r="A26" s="119"/>
      <c r="B26" s="119"/>
      <c r="C26" s="67"/>
    </row>
    <row r="27" spans="1:6" ht="15" customHeight="1" x14ac:dyDescent="0.2">
      <c r="A27" s="66" t="s">
        <v>44</v>
      </c>
      <c r="B27" s="65" t="s">
        <v>45</v>
      </c>
      <c r="C27" s="131" t="s">
        <v>46</v>
      </c>
      <c r="D27" s="131" t="s">
        <v>47</v>
      </c>
      <c r="E27" s="131" t="s">
        <v>48</v>
      </c>
      <c r="F27" s="130" t="s">
        <v>136</v>
      </c>
    </row>
    <row r="28" spans="1:6" x14ac:dyDescent="0.2">
      <c r="A28" s="123">
        <v>127106311</v>
      </c>
      <c r="B28" s="123" t="s">
        <v>558</v>
      </c>
      <c r="C28" s="60">
        <v>1379742.26</v>
      </c>
      <c r="D28" s="142">
        <v>1379742.26</v>
      </c>
      <c r="E28" s="142">
        <v>0</v>
      </c>
      <c r="F28" s="141"/>
    </row>
    <row r="29" spans="1:6" x14ac:dyDescent="0.2">
      <c r="A29" s="123"/>
      <c r="B29" s="123"/>
      <c r="C29" s="60"/>
      <c r="D29" s="142"/>
      <c r="E29" s="142"/>
      <c r="F29" s="141"/>
    </row>
    <row r="30" spans="1:6" x14ac:dyDescent="0.2">
      <c r="A30" s="123"/>
      <c r="B30" s="123"/>
      <c r="C30" s="60"/>
      <c r="D30" s="142"/>
      <c r="E30" s="142"/>
      <c r="F30" s="141"/>
    </row>
    <row r="31" spans="1:6" x14ac:dyDescent="0.2">
      <c r="A31" s="123"/>
      <c r="B31" s="123"/>
      <c r="C31" s="60"/>
      <c r="D31" s="142"/>
      <c r="E31" s="142"/>
      <c r="F31" s="141"/>
    </row>
    <row r="32" spans="1:6" x14ac:dyDescent="0.2">
      <c r="A32" s="123"/>
      <c r="B32" s="123"/>
      <c r="C32" s="60"/>
      <c r="D32" s="142"/>
      <c r="E32" s="142"/>
      <c r="F32" s="141"/>
    </row>
    <row r="33" spans="1:6" x14ac:dyDescent="0.2">
      <c r="A33" s="123"/>
      <c r="B33" s="123"/>
      <c r="C33" s="60"/>
      <c r="D33" s="142"/>
      <c r="E33" s="142"/>
      <c r="F33" s="141"/>
    </row>
    <row r="34" spans="1:6" x14ac:dyDescent="0.2">
      <c r="A34" s="140"/>
      <c r="B34" s="140" t="s">
        <v>149</v>
      </c>
      <c r="C34" s="139">
        <f>SUM(C28:C33)</f>
        <v>1379742.26</v>
      </c>
      <c r="D34" s="139">
        <f>SUM(D28:D33)</f>
        <v>1379742.26</v>
      </c>
      <c r="E34" s="139">
        <f>SUM(E28:E33)</f>
        <v>0</v>
      </c>
      <c r="F34" s="139"/>
    </row>
    <row r="35" spans="1:6" x14ac:dyDescent="0.2">
      <c r="A35" s="138"/>
      <c r="B35" s="136"/>
      <c r="C35" s="137"/>
      <c r="D35" s="137"/>
      <c r="E35" s="137"/>
      <c r="F35" s="13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9" sqref="A1:H9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59</v>
      </c>
      <c r="B2" s="3"/>
      <c r="C2" s="3"/>
      <c r="D2" s="3"/>
      <c r="E2" s="3"/>
      <c r="F2" s="3"/>
      <c r="G2" s="3"/>
      <c r="H2" s="44"/>
    </row>
    <row r="3" spans="1:17" x14ac:dyDescent="0.2">
      <c r="A3" s="3"/>
      <c r="B3" s="3"/>
      <c r="C3" s="3"/>
      <c r="D3" s="3"/>
      <c r="E3" s="3"/>
      <c r="F3" s="3"/>
      <c r="G3" s="3"/>
      <c r="H3" s="44"/>
    </row>
    <row r="4" spans="1:17" ht="11.25" customHeight="1" x14ac:dyDescent="0.2">
      <c r="A4" s="44"/>
      <c r="B4" s="44"/>
      <c r="C4" s="44"/>
      <c r="D4" s="44"/>
      <c r="E4" s="44"/>
      <c r="F4" s="44"/>
      <c r="G4" s="3"/>
      <c r="H4" s="44"/>
    </row>
    <row r="5" spans="1:17" ht="11.25" customHeight="1" x14ac:dyDescent="0.2">
      <c r="A5" s="18" t="s">
        <v>50</v>
      </c>
      <c r="B5" s="19"/>
      <c r="C5" s="44"/>
      <c r="D5" s="44"/>
      <c r="E5" s="16"/>
      <c r="F5" s="16"/>
      <c r="G5" s="16"/>
      <c r="H5" s="53" t="s">
        <v>49</v>
      </c>
    </row>
    <row r="6" spans="1:17" x14ac:dyDescent="0.2">
      <c r="A6" s="17" t="s">
        <v>431</v>
      </c>
      <c r="B6" s="17" t="s">
        <v>431</v>
      </c>
      <c r="J6" s="237"/>
      <c r="K6" s="237"/>
      <c r="L6" s="237"/>
      <c r="M6" s="237"/>
      <c r="N6" s="237"/>
      <c r="O6" s="237"/>
      <c r="P6" s="237"/>
      <c r="Q6" s="237"/>
    </row>
    <row r="7" spans="1:17" x14ac:dyDescent="0.2">
      <c r="A7" s="3" t="s">
        <v>51</v>
      </c>
    </row>
    <row r="8" spans="1:17" ht="52.5" customHeight="1" x14ac:dyDescent="0.2">
      <c r="A8" s="238" t="s">
        <v>52</v>
      </c>
      <c r="B8" s="238"/>
      <c r="C8" s="238"/>
      <c r="D8" s="238"/>
      <c r="E8" s="238"/>
      <c r="F8" s="238"/>
      <c r="G8" s="238"/>
      <c r="H8" s="238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22" sqref="A1:D22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4" width="17.7109375" style="44" customWidth="1"/>
    <col min="5" max="16384" width="11.42578125" style="44"/>
  </cols>
  <sheetData>
    <row r="1" spans="1:4" x14ac:dyDescent="0.2">
      <c r="A1" s="20" t="s">
        <v>42</v>
      </c>
      <c r="B1" s="20"/>
      <c r="C1" s="4"/>
      <c r="D1" s="5"/>
    </row>
    <row r="2" spans="1:4" x14ac:dyDescent="0.2">
      <c r="A2" s="20" t="s">
        <v>59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96" customFormat="1" ht="11.25" customHeight="1" x14ac:dyDescent="0.25">
      <c r="A5" s="149" t="s">
        <v>161</v>
      </c>
      <c r="B5" s="159"/>
      <c r="C5" s="158"/>
      <c r="D5" s="157" t="s">
        <v>158</v>
      </c>
    </row>
    <row r="6" spans="1:4" x14ac:dyDescent="0.2">
      <c r="A6" s="155"/>
      <c r="B6" s="155"/>
      <c r="C6" s="156"/>
      <c r="D6" s="155"/>
    </row>
    <row r="7" spans="1:4" ht="15" customHeight="1" x14ac:dyDescent="0.2">
      <c r="A7" s="66" t="s">
        <v>44</v>
      </c>
      <c r="B7" s="65" t="s">
        <v>45</v>
      </c>
      <c r="C7" s="63" t="s">
        <v>71</v>
      </c>
      <c r="D7" s="154" t="s">
        <v>90</v>
      </c>
    </row>
    <row r="8" spans="1:4" x14ac:dyDescent="0.2">
      <c r="A8" s="125" t="s">
        <v>431</v>
      </c>
      <c r="B8" s="125" t="s">
        <v>431</v>
      </c>
      <c r="C8" s="69"/>
      <c r="D8" s="153"/>
    </row>
    <row r="9" spans="1:4" x14ac:dyDescent="0.2">
      <c r="A9" s="125"/>
      <c r="B9" s="125"/>
      <c r="C9" s="152"/>
      <c r="D9" s="153"/>
    </row>
    <row r="10" spans="1:4" x14ac:dyDescent="0.2">
      <c r="A10" s="125"/>
      <c r="B10" s="125"/>
      <c r="C10" s="152"/>
      <c r="D10" s="151"/>
    </row>
    <row r="11" spans="1:4" x14ac:dyDescent="0.2">
      <c r="A11" s="91"/>
      <c r="B11" s="91" t="s">
        <v>160</v>
      </c>
      <c r="C11" s="71">
        <f>SUM(C8:C10)</f>
        <v>0</v>
      </c>
      <c r="D11" s="150"/>
    </row>
    <row r="14" spans="1:4" ht="11.25" customHeight="1" x14ac:dyDescent="0.2">
      <c r="A14" s="149" t="s">
        <v>159</v>
      </c>
      <c r="B14" s="159"/>
      <c r="C14" s="158"/>
      <c r="D14" s="157" t="s">
        <v>158</v>
      </c>
    </row>
    <row r="15" spans="1:4" x14ac:dyDescent="0.2">
      <c r="A15" s="155"/>
      <c r="B15" s="155"/>
      <c r="C15" s="156"/>
      <c r="D15" s="155"/>
    </row>
    <row r="16" spans="1:4" ht="15" customHeight="1" x14ac:dyDescent="0.2">
      <c r="A16" s="66" t="s">
        <v>44</v>
      </c>
      <c r="B16" s="65" t="s">
        <v>45</v>
      </c>
      <c r="C16" s="63" t="s">
        <v>71</v>
      </c>
      <c r="D16" s="154" t="s">
        <v>90</v>
      </c>
    </row>
    <row r="17" spans="1:4" x14ac:dyDescent="0.2">
      <c r="A17" s="125" t="s">
        <v>431</v>
      </c>
      <c r="B17" s="125" t="s">
        <v>431</v>
      </c>
      <c r="C17" s="69"/>
      <c r="D17" s="153"/>
    </row>
    <row r="18" spans="1:4" x14ac:dyDescent="0.2">
      <c r="A18" s="125"/>
      <c r="B18" s="125"/>
      <c r="C18" s="152"/>
      <c r="D18" s="153"/>
    </row>
    <row r="19" spans="1:4" x14ac:dyDescent="0.2">
      <c r="A19" s="125"/>
      <c r="B19" s="125"/>
      <c r="C19" s="152"/>
      <c r="D19" s="151"/>
    </row>
    <row r="20" spans="1:4" x14ac:dyDescent="0.2">
      <c r="A20" s="91"/>
      <c r="B20" s="91" t="s">
        <v>157</v>
      </c>
      <c r="C20" s="71">
        <f>SUM(C17:C19)</f>
        <v>0</v>
      </c>
      <c r="D20" s="15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0" zoomScaleNormal="100" zoomScaleSheetLayoutView="100" workbookViewId="0">
      <selection sqref="A1:H59"/>
    </sheetView>
  </sheetViews>
  <sheetFormatPr baseColWidth="10" defaultColWidth="13.7109375" defaultRowHeight="11.25" x14ac:dyDescent="0.2"/>
  <cols>
    <col min="1" max="1" width="20.7109375" style="44" customWidth="1"/>
    <col min="2" max="2" width="50.7109375" style="44" customWidth="1"/>
    <col min="3" max="7" width="17.7109375" style="6" customWidth="1"/>
    <col min="8" max="8" width="17.7109375" style="44" customWidth="1"/>
    <col min="9" max="16384" width="13.7109375" style="44"/>
  </cols>
  <sheetData>
    <row r="1" spans="1:8" ht="11.25" customHeight="1" x14ac:dyDescent="0.2">
      <c r="A1" s="3" t="s">
        <v>42</v>
      </c>
      <c r="B1" s="3"/>
      <c r="C1" s="87"/>
      <c r="D1" s="87"/>
      <c r="E1" s="87"/>
      <c r="F1" s="87"/>
      <c r="G1" s="87"/>
      <c r="H1" s="5"/>
    </row>
    <row r="2" spans="1:8" x14ac:dyDescent="0.2">
      <c r="A2" s="3" t="s">
        <v>59</v>
      </c>
      <c r="B2" s="3"/>
      <c r="C2" s="87"/>
      <c r="D2" s="87"/>
      <c r="E2" s="87"/>
      <c r="F2" s="87"/>
      <c r="G2" s="87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55" t="s">
        <v>166</v>
      </c>
      <c r="B5" s="53"/>
      <c r="C5" s="22"/>
      <c r="D5" s="22"/>
      <c r="E5" s="22"/>
      <c r="F5" s="22"/>
      <c r="G5" s="22"/>
      <c r="H5" s="163" t="s">
        <v>163</v>
      </c>
    </row>
    <row r="6" spans="1:8" x14ac:dyDescent="0.2">
      <c r="A6" s="126"/>
    </row>
    <row r="7" spans="1:8" ht="15" customHeight="1" x14ac:dyDescent="0.2">
      <c r="A7" s="66" t="s">
        <v>44</v>
      </c>
      <c r="B7" s="65" t="s">
        <v>45</v>
      </c>
      <c r="C7" s="63" t="s">
        <v>71</v>
      </c>
      <c r="D7" s="105" t="s">
        <v>94</v>
      </c>
      <c r="E7" s="105" t="s">
        <v>93</v>
      </c>
      <c r="F7" s="105" t="s">
        <v>92</v>
      </c>
      <c r="G7" s="104" t="s">
        <v>91</v>
      </c>
      <c r="H7" s="65" t="s">
        <v>90</v>
      </c>
    </row>
    <row r="8" spans="1:8" x14ac:dyDescent="0.2">
      <c r="A8" s="61" t="s">
        <v>559</v>
      </c>
      <c r="B8" s="61" t="s">
        <v>560</v>
      </c>
      <c r="C8" s="60">
        <v>52141.53</v>
      </c>
      <c r="D8" s="60">
        <v>52141.53</v>
      </c>
      <c r="E8" s="60"/>
      <c r="F8" s="60"/>
      <c r="G8" s="60"/>
      <c r="H8" s="162"/>
    </row>
    <row r="9" spans="1:8" x14ac:dyDescent="0.2">
      <c r="A9" s="61" t="s">
        <v>561</v>
      </c>
      <c r="B9" s="61" t="s">
        <v>562</v>
      </c>
      <c r="C9" s="60">
        <v>-3067906.88</v>
      </c>
      <c r="D9" s="60">
        <v>-3067906.88</v>
      </c>
      <c r="E9" s="60"/>
      <c r="F9" s="60"/>
      <c r="G9" s="60"/>
      <c r="H9" s="162"/>
    </row>
    <row r="10" spans="1:8" x14ac:dyDescent="0.2">
      <c r="A10" s="61" t="s">
        <v>563</v>
      </c>
      <c r="B10" s="61" t="s">
        <v>564</v>
      </c>
      <c r="C10" s="60">
        <v>-2201115.9500000002</v>
      </c>
      <c r="D10" s="60">
        <v>-2201115.9500000002</v>
      </c>
      <c r="E10" s="60"/>
      <c r="F10" s="60"/>
      <c r="G10" s="60"/>
      <c r="H10" s="162"/>
    </row>
    <row r="11" spans="1:8" x14ac:dyDescent="0.2">
      <c r="A11" s="61" t="s">
        <v>565</v>
      </c>
      <c r="B11" s="61" t="s">
        <v>566</v>
      </c>
      <c r="C11" s="60">
        <v>-3091149.33</v>
      </c>
      <c r="D11" s="60">
        <v>-3091149.33</v>
      </c>
      <c r="E11" s="60"/>
      <c r="F11" s="60"/>
      <c r="G11" s="60"/>
      <c r="H11" s="162"/>
    </row>
    <row r="12" spans="1:8" x14ac:dyDescent="0.2">
      <c r="A12" s="61" t="s">
        <v>567</v>
      </c>
      <c r="B12" s="61" t="s">
        <v>568</v>
      </c>
      <c r="C12" s="60">
        <v>-551742.26</v>
      </c>
      <c r="D12" s="60">
        <v>-551742.26</v>
      </c>
      <c r="E12" s="60"/>
      <c r="F12" s="60"/>
      <c r="G12" s="60"/>
      <c r="H12" s="162"/>
    </row>
    <row r="13" spans="1:8" x14ac:dyDescent="0.2">
      <c r="A13" s="61" t="s">
        <v>569</v>
      </c>
      <c r="B13" s="61" t="s">
        <v>570</v>
      </c>
      <c r="C13" s="60">
        <v>-251217.31</v>
      </c>
      <c r="D13" s="60">
        <v>-251217.31</v>
      </c>
      <c r="E13" s="60"/>
      <c r="F13" s="60"/>
      <c r="G13" s="60"/>
      <c r="H13" s="162"/>
    </row>
    <row r="14" spans="1:8" x14ac:dyDescent="0.2">
      <c r="A14" s="61" t="s">
        <v>571</v>
      </c>
      <c r="B14" s="61" t="s">
        <v>572</v>
      </c>
      <c r="C14" s="60">
        <v>-1345.36</v>
      </c>
      <c r="D14" s="60">
        <v>-1345.36</v>
      </c>
      <c r="E14" s="60"/>
      <c r="F14" s="60"/>
      <c r="G14" s="60"/>
      <c r="H14" s="162"/>
    </row>
    <row r="15" spans="1:8" x14ac:dyDescent="0.2">
      <c r="A15" s="61" t="s">
        <v>573</v>
      </c>
      <c r="B15" s="61" t="s">
        <v>574</v>
      </c>
      <c r="C15" s="60">
        <v>-7980.55</v>
      </c>
      <c r="D15" s="60">
        <v>-7980.55</v>
      </c>
      <c r="E15" s="60"/>
      <c r="F15" s="60"/>
      <c r="G15" s="60"/>
      <c r="H15" s="162"/>
    </row>
    <row r="16" spans="1:8" x14ac:dyDescent="0.2">
      <c r="A16" s="61" t="s">
        <v>575</v>
      </c>
      <c r="B16" s="61" t="s">
        <v>576</v>
      </c>
      <c r="C16" s="60">
        <v>-9119.33</v>
      </c>
      <c r="D16" s="60">
        <v>-9119.33</v>
      </c>
      <c r="E16" s="60"/>
      <c r="F16" s="60"/>
      <c r="G16" s="60"/>
      <c r="H16" s="162"/>
    </row>
    <row r="17" spans="1:8" x14ac:dyDescent="0.2">
      <c r="A17" s="61" t="s">
        <v>577</v>
      </c>
      <c r="B17" s="61" t="s">
        <v>578</v>
      </c>
      <c r="C17" s="60">
        <v>72563.17</v>
      </c>
      <c r="D17" s="60">
        <v>72563.17</v>
      </c>
      <c r="E17" s="60"/>
      <c r="F17" s="60"/>
      <c r="G17" s="60"/>
      <c r="H17" s="162"/>
    </row>
    <row r="18" spans="1:8" x14ac:dyDescent="0.2">
      <c r="A18" s="61" t="s">
        <v>579</v>
      </c>
      <c r="B18" s="61" t="s">
        <v>580</v>
      </c>
      <c r="C18" s="60">
        <v>-4767.2299999999996</v>
      </c>
      <c r="D18" s="60">
        <v>-4767.2299999999996</v>
      </c>
      <c r="E18" s="60"/>
      <c r="F18" s="60"/>
      <c r="G18" s="60"/>
      <c r="H18" s="162"/>
    </row>
    <row r="19" spans="1:8" x14ac:dyDescent="0.2">
      <c r="A19" s="61" t="s">
        <v>581</v>
      </c>
      <c r="B19" s="61" t="s">
        <v>582</v>
      </c>
      <c r="C19" s="60">
        <v>-1509.26</v>
      </c>
      <c r="D19" s="60">
        <v>-1509.26</v>
      </c>
      <c r="E19" s="60"/>
      <c r="F19" s="60"/>
      <c r="G19" s="60"/>
      <c r="H19" s="162"/>
    </row>
    <row r="20" spans="1:8" x14ac:dyDescent="0.2">
      <c r="A20" s="61" t="s">
        <v>583</v>
      </c>
      <c r="B20" s="61" t="s">
        <v>584</v>
      </c>
      <c r="C20" s="60">
        <v>-50</v>
      </c>
      <c r="D20" s="60">
        <v>-50</v>
      </c>
      <c r="E20" s="60"/>
      <c r="F20" s="60"/>
      <c r="G20" s="60"/>
      <c r="H20" s="162"/>
    </row>
    <row r="21" spans="1:8" x14ac:dyDescent="0.2">
      <c r="A21" s="61" t="s">
        <v>585</v>
      </c>
      <c r="B21" s="61" t="s">
        <v>586</v>
      </c>
      <c r="C21" s="60">
        <v>-1382226.27</v>
      </c>
      <c r="D21" s="60">
        <v>-1382226.27</v>
      </c>
      <c r="E21" s="60"/>
      <c r="F21" s="60"/>
      <c r="G21" s="60"/>
      <c r="H21" s="162"/>
    </row>
    <row r="22" spans="1:8" x14ac:dyDescent="0.2">
      <c r="A22" s="61" t="s">
        <v>587</v>
      </c>
      <c r="B22" s="61" t="s">
        <v>588</v>
      </c>
      <c r="C22" s="60">
        <v>-602002.64</v>
      </c>
      <c r="D22" s="60">
        <v>-602002.64</v>
      </c>
      <c r="E22" s="60"/>
      <c r="F22" s="60"/>
      <c r="G22" s="60"/>
      <c r="H22" s="162"/>
    </row>
    <row r="23" spans="1:8" x14ac:dyDescent="0.2">
      <c r="A23" s="61" t="s">
        <v>589</v>
      </c>
      <c r="B23" s="61" t="s">
        <v>590</v>
      </c>
      <c r="C23" s="60">
        <v>-383755.4</v>
      </c>
      <c r="D23" s="60">
        <v>-383755.4</v>
      </c>
      <c r="E23" s="60"/>
      <c r="F23" s="60"/>
      <c r="G23" s="60"/>
      <c r="H23" s="162"/>
    </row>
    <row r="24" spans="1:8" x14ac:dyDescent="0.2">
      <c r="A24" s="61" t="s">
        <v>591</v>
      </c>
      <c r="B24" s="61" t="s">
        <v>592</v>
      </c>
      <c r="C24" s="60">
        <v>-44128.25</v>
      </c>
      <c r="D24" s="60">
        <v>-44128.25</v>
      </c>
      <c r="E24" s="60"/>
      <c r="F24" s="60"/>
      <c r="G24" s="60"/>
      <c r="H24" s="162"/>
    </row>
    <row r="25" spans="1:8" x14ac:dyDescent="0.2">
      <c r="A25" s="61" t="s">
        <v>593</v>
      </c>
      <c r="B25" s="61" t="s">
        <v>594</v>
      </c>
      <c r="C25" s="60">
        <v>439.58</v>
      </c>
      <c r="D25" s="60">
        <v>439.58</v>
      </c>
      <c r="E25" s="60"/>
      <c r="F25" s="60"/>
      <c r="G25" s="60"/>
      <c r="H25" s="162"/>
    </row>
    <row r="26" spans="1:8" x14ac:dyDescent="0.2">
      <c r="A26" s="61" t="s">
        <v>595</v>
      </c>
      <c r="B26" s="61" t="s">
        <v>596</v>
      </c>
      <c r="C26" s="60">
        <v>-269491.56</v>
      </c>
      <c r="D26" s="60">
        <v>-269491.56</v>
      </c>
      <c r="E26" s="60"/>
      <c r="F26" s="60"/>
      <c r="G26" s="60"/>
      <c r="H26" s="162"/>
    </row>
    <row r="27" spans="1:8" x14ac:dyDescent="0.2">
      <c r="A27" s="61" t="s">
        <v>597</v>
      </c>
      <c r="B27" s="61" t="s">
        <v>598</v>
      </c>
      <c r="C27" s="60">
        <v>-108112.45</v>
      </c>
      <c r="D27" s="60">
        <v>-108112.45</v>
      </c>
      <c r="E27" s="60"/>
      <c r="F27" s="60"/>
      <c r="G27" s="60"/>
      <c r="H27" s="162"/>
    </row>
    <row r="28" spans="1:8" x14ac:dyDescent="0.2">
      <c r="A28" s="61" t="s">
        <v>599</v>
      </c>
      <c r="B28" s="61" t="s">
        <v>600</v>
      </c>
      <c r="C28" s="60">
        <v>-244.9</v>
      </c>
      <c r="D28" s="60">
        <v>-244.9</v>
      </c>
      <c r="E28" s="60"/>
      <c r="F28" s="60"/>
      <c r="G28" s="60"/>
      <c r="H28" s="162"/>
    </row>
    <row r="29" spans="1:8" x14ac:dyDescent="0.2">
      <c r="A29" s="61" t="s">
        <v>601</v>
      </c>
      <c r="B29" s="61" t="s">
        <v>602</v>
      </c>
      <c r="C29" s="60">
        <v>969.62</v>
      </c>
      <c r="D29" s="60">
        <v>969.62</v>
      </c>
      <c r="E29" s="60"/>
      <c r="F29" s="60"/>
      <c r="G29" s="60"/>
      <c r="H29" s="162"/>
    </row>
    <row r="30" spans="1:8" x14ac:dyDescent="0.2">
      <c r="A30" s="61" t="s">
        <v>603</v>
      </c>
      <c r="B30" s="61" t="s">
        <v>604</v>
      </c>
      <c r="C30" s="60">
        <v>-2777174.46</v>
      </c>
      <c r="D30" s="60">
        <v>-2777174.46</v>
      </c>
      <c r="E30" s="60"/>
      <c r="F30" s="60"/>
      <c r="G30" s="60"/>
      <c r="H30" s="162"/>
    </row>
    <row r="31" spans="1:8" x14ac:dyDescent="0.2">
      <c r="A31" s="61" t="s">
        <v>605</v>
      </c>
      <c r="B31" s="61" t="s">
        <v>606</v>
      </c>
      <c r="C31" s="60">
        <v>17735.97</v>
      </c>
      <c r="D31" s="60">
        <v>17735.97</v>
      </c>
      <c r="E31" s="60"/>
      <c r="F31" s="60"/>
      <c r="G31" s="60"/>
      <c r="H31" s="162"/>
    </row>
    <row r="32" spans="1:8" x14ac:dyDescent="0.2">
      <c r="A32" s="61" t="s">
        <v>607</v>
      </c>
      <c r="B32" s="61" t="s">
        <v>608</v>
      </c>
      <c r="C32" s="60">
        <v>-10020138.560000001</v>
      </c>
      <c r="D32" s="60">
        <v>-10020138.560000001</v>
      </c>
      <c r="E32" s="60"/>
      <c r="F32" s="60"/>
      <c r="G32" s="60"/>
      <c r="H32" s="162"/>
    </row>
    <row r="33" spans="1:8" x14ac:dyDescent="0.2">
      <c r="A33" s="61" t="s">
        <v>609</v>
      </c>
      <c r="B33" s="61" t="s">
        <v>610</v>
      </c>
      <c r="C33" s="60">
        <v>2168852.0099999998</v>
      </c>
      <c r="D33" s="60">
        <v>2168852.0099999998</v>
      </c>
      <c r="E33" s="60"/>
      <c r="F33" s="60"/>
      <c r="G33" s="60"/>
      <c r="H33" s="162"/>
    </row>
    <row r="34" spans="1:8" x14ac:dyDescent="0.2">
      <c r="A34" s="61" t="s">
        <v>611</v>
      </c>
      <c r="B34" s="61" t="s">
        <v>612</v>
      </c>
      <c r="C34" s="60">
        <v>-3017122.31</v>
      </c>
      <c r="D34" s="60">
        <v>-3017122.31</v>
      </c>
      <c r="E34" s="60"/>
      <c r="F34" s="60"/>
      <c r="G34" s="60"/>
      <c r="H34" s="162"/>
    </row>
    <row r="35" spans="1:8" x14ac:dyDescent="0.2">
      <c r="A35" s="61" t="s">
        <v>613</v>
      </c>
      <c r="B35" s="61" t="s">
        <v>614</v>
      </c>
      <c r="C35" s="60">
        <v>-629464.30000000005</v>
      </c>
      <c r="D35" s="60">
        <v>-629464.30000000005</v>
      </c>
      <c r="E35" s="60"/>
      <c r="F35" s="60"/>
      <c r="G35" s="60"/>
      <c r="H35" s="162"/>
    </row>
    <row r="36" spans="1:8" x14ac:dyDescent="0.2">
      <c r="A36" s="61"/>
      <c r="B36" s="61"/>
      <c r="C36" s="60"/>
      <c r="D36" s="60"/>
      <c r="E36" s="60"/>
      <c r="F36" s="60"/>
      <c r="G36" s="60"/>
      <c r="H36" s="162"/>
    </row>
    <row r="37" spans="1:8" x14ac:dyDescent="0.2">
      <c r="A37" s="161"/>
      <c r="B37" s="161" t="s">
        <v>165</v>
      </c>
      <c r="C37" s="160">
        <f>SUM(C8:C36)</f>
        <v>-26109062.68</v>
      </c>
      <c r="D37" s="160">
        <f>SUM(D8:D36)</f>
        <v>-26109062.68</v>
      </c>
      <c r="E37" s="160">
        <f>SUM(E8:E36)</f>
        <v>0</v>
      </c>
      <c r="F37" s="160">
        <f>SUM(F8:F36)</f>
        <v>0</v>
      </c>
      <c r="G37" s="160">
        <f>SUM(G8:G36)</f>
        <v>0</v>
      </c>
      <c r="H37" s="160"/>
    </row>
    <row r="40" spans="1:8" x14ac:dyDescent="0.2">
      <c r="A40" s="55" t="s">
        <v>164</v>
      </c>
      <c r="B40" s="53"/>
      <c r="C40" s="22"/>
      <c r="D40" s="22"/>
      <c r="E40" s="22"/>
      <c r="F40" s="22"/>
      <c r="G40" s="22"/>
      <c r="H40" s="163" t="s">
        <v>163</v>
      </c>
    </row>
    <row r="41" spans="1:8" x14ac:dyDescent="0.2">
      <c r="A41" s="126"/>
    </row>
    <row r="42" spans="1:8" ht="15" customHeight="1" x14ac:dyDescent="0.2">
      <c r="A42" s="66" t="s">
        <v>44</v>
      </c>
      <c r="B42" s="65" t="s">
        <v>45</v>
      </c>
      <c r="C42" s="63" t="s">
        <v>71</v>
      </c>
      <c r="D42" s="105" t="s">
        <v>94</v>
      </c>
      <c r="E42" s="105" t="s">
        <v>93</v>
      </c>
      <c r="F42" s="105" t="s">
        <v>92</v>
      </c>
      <c r="G42" s="104" t="s">
        <v>91</v>
      </c>
      <c r="H42" s="65" t="s">
        <v>90</v>
      </c>
    </row>
    <row r="43" spans="1:8" x14ac:dyDescent="0.2">
      <c r="A43" s="61" t="s">
        <v>294</v>
      </c>
      <c r="B43" s="61" t="s">
        <v>294</v>
      </c>
      <c r="C43" s="60"/>
      <c r="D43" s="60"/>
      <c r="E43" s="60"/>
      <c r="F43" s="60"/>
      <c r="G43" s="60"/>
      <c r="H43" s="162"/>
    </row>
    <row r="44" spans="1:8" x14ac:dyDescent="0.2">
      <c r="A44" s="61"/>
      <c r="B44" s="61"/>
      <c r="C44" s="60"/>
      <c r="D44" s="60"/>
      <c r="E44" s="60"/>
      <c r="F44" s="60"/>
      <c r="G44" s="60"/>
      <c r="H44" s="162"/>
    </row>
    <row r="45" spans="1:8" x14ac:dyDescent="0.2">
      <c r="A45" s="61"/>
      <c r="B45" s="61"/>
      <c r="C45" s="60"/>
      <c r="D45" s="60"/>
      <c r="E45" s="60"/>
      <c r="F45" s="60"/>
      <c r="G45" s="60"/>
      <c r="H45" s="162"/>
    </row>
    <row r="46" spans="1:8" x14ac:dyDescent="0.2">
      <c r="A46" s="61"/>
      <c r="B46" s="61"/>
      <c r="C46" s="60"/>
      <c r="D46" s="60"/>
      <c r="E46" s="60"/>
      <c r="F46" s="60"/>
      <c r="G46" s="60"/>
      <c r="H46" s="162"/>
    </row>
    <row r="47" spans="1:8" x14ac:dyDescent="0.2">
      <c r="A47" s="61"/>
      <c r="B47" s="61"/>
      <c r="C47" s="60"/>
      <c r="D47" s="60"/>
      <c r="E47" s="60"/>
      <c r="F47" s="60"/>
      <c r="G47" s="60"/>
      <c r="H47" s="162"/>
    </row>
    <row r="48" spans="1:8" x14ac:dyDescent="0.2">
      <c r="A48" s="61"/>
      <c r="B48" s="61"/>
      <c r="C48" s="60"/>
      <c r="D48" s="60"/>
      <c r="E48" s="60"/>
      <c r="F48" s="60"/>
      <c r="G48" s="60"/>
      <c r="H48" s="162"/>
    </row>
    <row r="49" spans="1:8" x14ac:dyDescent="0.2">
      <c r="A49" s="61"/>
      <c r="B49" s="61"/>
      <c r="C49" s="60"/>
      <c r="D49" s="60"/>
      <c r="E49" s="60"/>
      <c r="F49" s="60"/>
      <c r="G49" s="60"/>
      <c r="H49" s="162"/>
    </row>
    <row r="50" spans="1:8" x14ac:dyDescent="0.2">
      <c r="A50" s="61"/>
      <c r="B50" s="61"/>
      <c r="C50" s="60"/>
      <c r="D50" s="60"/>
      <c r="E50" s="60"/>
      <c r="F50" s="60"/>
      <c r="G50" s="60"/>
      <c r="H50" s="162"/>
    </row>
    <row r="51" spans="1:8" x14ac:dyDescent="0.2">
      <c r="A51" s="61"/>
      <c r="B51" s="61"/>
      <c r="C51" s="60"/>
      <c r="D51" s="60"/>
      <c r="E51" s="60"/>
      <c r="F51" s="60"/>
      <c r="G51" s="60"/>
      <c r="H51" s="162"/>
    </row>
    <row r="52" spans="1:8" x14ac:dyDescent="0.2">
      <c r="A52" s="61"/>
      <c r="B52" s="61"/>
      <c r="C52" s="60"/>
      <c r="D52" s="60"/>
      <c r="E52" s="60"/>
      <c r="F52" s="60"/>
      <c r="G52" s="60"/>
      <c r="H52" s="162"/>
    </row>
    <row r="53" spans="1:8" x14ac:dyDescent="0.2">
      <c r="A53" s="61"/>
      <c r="B53" s="61"/>
      <c r="C53" s="60"/>
      <c r="D53" s="60"/>
      <c r="E53" s="60"/>
      <c r="F53" s="60"/>
      <c r="G53" s="60"/>
      <c r="H53" s="162"/>
    </row>
    <row r="54" spans="1:8" x14ac:dyDescent="0.2">
      <c r="A54" s="61"/>
      <c r="B54" s="61"/>
      <c r="C54" s="60"/>
      <c r="D54" s="60"/>
      <c r="E54" s="60"/>
      <c r="F54" s="60"/>
      <c r="G54" s="60"/>
      <c r="H54" s="162"/>
    </row>
    <row r="55" spans="1:8" x14ac:dyDescent="0.2">
      <c r="A55" s="61"/>
      <c r="B55" s="61"/>
      <c r="C55" s="60"/>
      <c r="D55" s="60"/>
      <c r="E55" s="60"/>
      <c r="F55" s="60"/>
      <c r="G55" s="60"/>
      <c r="H55" s="162"/>
    </row>
    <row r="56" spans="1:8" x14ac:dyDescent="0.2">
      <c r="A56" s="61"/>
      <c r="B56" s="61"/>
      <c r="C56" s="60"/>
      <c r="D56" s="60"/>
      <c r="E56" s="60"/>
      <c r="F56" s="60"/>
      <c r="G56" s="60"/>
      <c r="H56" s="162"/>
    </row>
    <row r="57" spans="1:8" x14ac:dyDescent="0.2">
      <c r="A57" s="161"/>
      <c r="B57" s="161" t="s">
        <v>162</v>
      </c>
      <c r="C57" s="160">
        <f>SUM(C43:C56)</f>
        <v>0</v>
      </c>
      <c r="D57" s="160">
        <f>SUM(D43:D56)</f>
        <v>0</v>
      </c>
      <c r="E57" s="160">
        <f>SUM(E43:E56)</f>
        <v>0</v>
      </c>
      <c r="F57" s="160">
        <f>SUM(F43:F56)</f>
        <v>0</v>
      </c>
      <c r="G57" s="160">
        <f>SUM(G43:G56)</f>
        <v>0</v>
      </c>
      <c r="H57" s="160"/>
    </row>
  </sheetData>
  <dataValidations count="8">
    <dataValidation allowBlank="1" showInputMessage="1" showErrorMessage="1" prompt="Saldo final de la Información Financiera Trimestral que se presenta (trimestral: 1er, 2do, 3ro. o 4to.)." sqref="C7 C42"/>
    <dataValidation allowBlank="1" showInputMessage="1" showErrorMessage="1" prompt="Corresponde al número de la cuenta de acuerdo al Plan de Cuentas emitido por el CONAC (DOF 23/12/2015)." sqref="A7 A42"/>
    <dataValidation allowBlank="1" showInputMessage="1" showErrorMessage="1" prompt="Informar sobre la factibilidad de pago." sqref="H7 H42"/>
    <dataValidation allowBlank="1" showInputMessage="1" showErrorMessage="1" prompt="Importe de la cuentas por cobrar con vencimiento mayor a 365 días." sqref="G7 G42"/>
    <dataValidation allowBlank="1" showInputMessage="1" showErrorMessage="1" prompt="Importe de la cuentas por cobrar con fecha de vencimiento de 181 a 365 días." sqref="F7 F42"/>
    <dataValidation allowBlank="1" showInputMessage="1" showErrorMessage="1" prompt="Importe de la cuentas por cobrar con fecha de vencimiento de 91 a 180 días." sqref="E7 E42"/>
    <dataValidation allowBlank="1" showInputMessage="1" showErrorMessage="1" prompt="Importe de la cuentas por cobrar con fecha de vencimiento de 1 a 90 días." sqref="D7 D42"/>
    <dataValidation allowBlank="1" showInputMessage="1" showErrorMessage="1" prompt="Corresponde al nombre o descripción de la cuenta de acuerdo al Plan de Cuentas emitido por el CONAC." sqref="B7 B42"/>
  </dataValidations>
  <pageMargins left="0.7" right="0.7" top="0.75" bottom="0.75" header="0.3" footer="0.3"/>
  <pageSetup scale="6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E1" sqref="A1:E20"/>
    </sheetView>
  </sheetViews>
  <sheetFormatPr baseColWidth="10" defaultColWidth="13.7109375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5" width="17.7109375" style="44" customWidth="1"/>
    <col min="6" max="16384" width="13.7109375" style="44"/>
  </cols>
  <sheetData>
    <row r="1" spans="1:5" x14ac:dyDescent="0.2">
      <c r="A1" s="3" t="s">
        <v>42</v>
      </c>
      <c r="B1" s="3"/>
      <c r="D1" s="6"/>
    </row>
    <row r="2" spans="1:5" x14ac:dyDescent="0.2">
      <c r="A2" s="3" t="s">
        <v>59</v>
      </c>
      <c r="B2" s="3"/>
      <c r="D2" s="6"/>
      <c r="E2" s="5" t="s">
        <v>43</v>
      </c>
    </row>
    <row r="5" spans="1:5" ht="11.25" customHeight="1" x14ac:dyDescent="0.2">
      <c r="A5" s="172" t="s">
        <v>172</v>
      </c>
      <c r="B5" s="172"/>
      <c r="E5" s="163" t="s">
        <v>169</v>
      </c>
    </row>
    <row r="6" spans="1:5" x14ac:dyDescent="0.2">
      <c r="D6" s="22"/>
    </row>
    <row r="7" spans="1:5" ht="15" customHeight="1" x14ac:dyDescent="0.2">
      <c r="A7" s="66" t="s">
        <v>44</v>
      </c>
      <c r="B7" s="65" t="s">
        <v>45</v>
      </c>
      <c r="C7" s="63" t="s">
        <v>71</v>
      </c>
      <c r="D7" s="63" t="s">
        <v>168</v>
      </c>
      <c r="E7" s="63" t="s">
        <v>90</v>
      </c>
    </row>
    <row r="8" spans="1:5" ht="11.25" customHeight="1" x14ac:dyDescent="0.2">
      <c r="A8" s="61" t="s">
        <v>431</v>
      </c>
      <c r="B8" s="61" t="s">
        <v>431</v>
      </c>
      <c r="C8" s="162"/>
      <c r="D8" s="162"/>
      <c r="E8" s="141"/>
    </row>
    <row r="9" spans="1:5" x14ac:dyDescent="0.2">
      <c r="A9" s="61"/>
      <c r="B9" s="61"/>
      <c r="C9" s="162"/>
      <c r="D9" s="162"/>
      <c r="E9" s="141"/>
    </row>
    <row r="10" spans="1:5" x14ac:dyDescent="0.2">
      <c r="A10" s="171"/>
      <c r="B10" s="171" t="s">
        <v>171</v>
      </c>
      <c r="C10" s="170">
        <f>SUM(C8:C9)</f>
        <v>0</v>
      </c>
      <c r="D10" s="164"/>
      <c r="E10" s="164"/>
    </row>
    <row r="13" spans="1:5" ht="11.25" customHeight="1" x14ac:dyDescent="0.2">
      <c r="A13" s="55" t="s">
        <v>170</v>
      </c>
      <c r="B13" s="53"/>
      <c r="E13" s="163" t="s">
        <v>169</v>
      </c>
    </row>
    <row r="14" spans="1:5" x14ac:dyDescent="0.2">
      <c r="A14" s="126"/>
    </row>
    <row r="15" spans="1:5" ht="15" customHeight="1" x14ac:dyDescent="0.2">
      <c r="A15" s="66" t="s">
        <v>44</v>
      </c>
      <c r="B15" s="65" t="s">
        <v>45</v>
      </c>
      <c r="C15" s="63" t="s">
        <v>71</v>
      </c>
      <c r="D15" s="63" t="s">
        <v>168</v>
      </c>
      <c r="E15" s="63" t="s">
        <v>90</v>
      </c>
    </row>
    <row r="16" spans="1:5" x14ac:dyDescent="0.2">
      <c r="A16" s="169" t="s">
        <v>431</v>
      </c>
      <c r="B16" s="168" t="s">
        <v>431</v>
      </c>
      <c r="C16" s="167"/>
      <c r="D16" s="162"/>
      <c r="E16" s="141"/>
    </row>
    <row r="17" spans="1:5" x14ac:dyDescent="0.2">
      <c r="A17" s="61"/>
      <c r="B17" s="166"/>
      <c r="C17" s="162"/>
      <c r="D17" s="162"/>
      <c r="E17" s="141"/>
    </row>
    <row r="18" spans="1:5" x14ac:dyDescent="0.2">
      <c r="A18" s="161"/>
      <c r="B18" s="161" t="s">
        <v>167</v>
      </c>
      <c r="C18" s="165">
        <f>SUM(C16:C17)</f>
        <v>0</v>
      </c>
      <c r="D18" s="164"/>
      <c r="E18" s="16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9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E27" sqref="A1:E27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5" width="17.7109375" style="44" customWidth="1"/>
    <col min="6" max="16384" width="11.42578125" style="44"/>
  </cols>
  <sheetData>
    <row r="1" spans="1:5" s="11" customFormat="1" x14ac:dyDescent="0.2">
      <c r="A1" s="20" t="s">
        <v>42</v>
      </c>
      <c r="B1" s="20"/>
      <c r="C1" s="175"/>
      <c r="D1" s="23"/>
      <c r="E1" s="5"/>
    </row>
    <row r="2" spans="1:5" s="11" customFormat="1" x14ac:dyDescent="0.2">
      <c r="A2" s="20" t="s">
        <v>59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55" t="s">
        <v>180</v>
      </c>
      <c r="B5" s="53"/>
      <c r="C5" s="6"/>
      <c r="D5" s="44"/>
      <c r="E5" s="163" t="s">
        <v>174</v>
      </c>
    </row>
    <row r="6" spans="1:5" s="11" customFormat="1" x14ac:dyDescent="0.2">
      <c r="A6" s="126"/>
      <c r="B6" s="44"/>
      <c r="C6" s="6"/>
      <c r="D6" s="44"/>
      <c r="E6" s="44"/>
    </row>
    <row r="7" spans="1:5" s="11" customFormat="1" ht="15" customHeight="1" x14ac:dyDescent="0.2">
      <c r="A7" s="66" t="s">
        <v>44</v>
      </c>
      <c r="B7" s="65" t="s">
        <v>45</v>
      </c>
      <c r="C7" s="63" t="s">
        <v>71</v>
      </c>
      <c r="D7" s="63" t="s">
        <v>168</v>
      </c>
      <c r="E7" s="63" t="s">
        <v>90</v>
      </c>
    </row>
    <row r="8" spans="1:5" s="11" customFormat="1" x14ac:dyDescent="0.2">
      <c r="A8" s="169" t="s">
        <v>431</v>
      </c>
      <c r="B8" s="168" t="s">
        <v>431</v>
      </c>
      <c r="C8" s="167"/>
      <c r="D8" s="162"/>
      <c r="E8" s="141"/>
    </row>
    <row r="9" spans="1:5" s="11" customFormat="1" x14ac:dyDescent="0.2">
      <c r="A9" s="61"/>
      <c r="B9" s="166"/>
      <c r="C9" s="162"/>
      <c r="D9" s="162"/>
      <c r="E9" s="141"/>
    </row>
    <row r="10" spans="1:5" s="11" customFormat="1" x14ac:dyDescent="0.2">
      <c r="A10" s="161"/>
      <c r="B10" s="161" t="s">
        <v>179</v>
      </c>
      <c r="C10" s="165">
        <f>SUM(C8:C9)</f>
        <v>0</v>
      </c>
      <c r="D10" s="164"/>
      <c r="E10" s="164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55" t="s">
        <v>178</v>
      </c>
      <c r="B13" s="55"/>
      <c r="C13" s="12"/>
      <c r="D13" s="24"/>
      <c r="E13" s="53" t="s">
        <v>177</v>
      </c>
    </row>
    <row r="14" spans="1:5" s="23" customFormat="1" x14ac:dyDescent="0.2">
      <c r="A14" s="119"/>
      <c r="B14" s="119"/>
      <c r="C14" s="22"/>
      <c r="D14" s="24"/>
    </row>
    <row r="15" spans="1:5" ht="15" customHeight="1" x14ac:dyDescent="0.2">
      <c r="A15" s="66" t="s">
        <v>44</v>
      </c>
      <c r="B15" s="65" t="s">
        <v>45</v>
      </c>
      <c r="C15" s="63" t="s">
        <v>71</v>
      </c>
      <c r="D15" s="63" t="s">
        <v>168</v>
      </c>
      <c r="E15" s="63" t="s">
        <v>90</v>
      </c>
    </row>
    <row r="16" spans="1:5" ht="11.25" customHeight="1" x14ac:dyDescent="0.2">
      <c r="A16" s="76" t="s">
        <v>615</v>
      </c>
      <c r="B16" s="114" t="s">
        <v>616</v>
      </c>
      <c r="C16" s="60">
        <v>-276067.33</v>
      </c>
      <c r="D16" s="60"/>
      <c r="E16" s="141"/>
    </row>
    <row r="17" spans="1:5" x14ac:dyDescent="0.2">
      <c r="A17" s="76"/>
      <c r="B17" s="114"/>
      <c r="C17" s="60"/>
      <c r="D17" s="60"/>
      <c r="E17" s="141"/>
    </row>
    <row r="18" spans="1:5" x14ac:dyDescent="0.2">
      <c r="A18" s="174"/>
      <c r="B18" s="174" t="s">
        <v>176</v>
      </c>
      <c r="C18" s="173">
        <f>SUM(C16:C17)</f>
        <v>-276067.33</v>
      </c>
      <c r="D18" s="82"/>
      <c r="E18" s="82"/>
    </row>
    <row r="21" spans="1:5" x14ac:dyDescent="0.2">
      <c r="A21" s="55" t="s">
        <v>175</v>
      </c>
      <c r="B21" s="53"/>
      <c r="E21" s="163" t="s">
        <v>174</v>
      </c>
    </row>
    <row r="22" spans="1:5" x14ac:dyDescent="0.2">
      <c r="A22" s="126"/>
    </row>
    <row r="23" spans="1:5" ht="15" customHeight="1" x14ac:dyDescent="0.2">
      <c r="A23" s="66" t="s">
        <v>44</v>
      </c>
      <c r="B23" s="65" t="s">
        <v>45</v>
      </c>
      <c r="C23" s="63" t="s">
        <v>71</v>
      </c>
      <c r="D23" s="63" t="s">
        <v>168</v>
      </c>
      <c r="E23" s="63" t="s">
        <v>90</v>
      </c>
    </row>
    <row r="24" spans="1:5" x14ac:dyDescent="0.2">
      <c r="A24" s="169" t="s">
        <v>431</v>
      </c>
      <c r="B24" s="168" t="s">
        <v>431</v>
      </c>
      <c r="C24" s="167"/>
      <c r="D24" s="162"/>
      <c r="E24" s="141"/>
    </row>
    <row r="25" spans="1:5" x14ac:dyDescent="0.2">
      <c r="A25" s="61"/>
      <c r="B25" s="166"/>
      <c r="C25" s="162"/>
      <c r="D25" s="162"/>
      <c r="E25" s="141"/>
    </row>
    <row r="26" spans="1:5" x14ac:dyDescent="0.2">
      <c r="A26" s="161"/>
      <c r="B26" s="161" t="s">
        <v>173</v>
      </c>
      <c r="C26" s="165">
        <f>SUM(C24:C25)</f>
        <v>0</v>
      </c>
      <c r="D26" s="164"/>
      <c r="E26" s="16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9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topLeftCell="H1" zoomScaleNormal="100" zoomScaleSheetLayoutView="100" workbookViewId="0">
      <selection activeCell="AB10" sqref="AB10"/>
    </sheetView>
  </sheetViews>
  <sheetFormatPr baseColWidth="10" defaultRowHeight="11.25" x14ac:dyDescent="0.2"/>
  <cols>
    <col min="1" max="1" width="8.7109375" style="30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45" customWidth="1"/>
    <col min="8" max="8" width="14.28515625" style="245" customWidth="1"/>
    <col min="9" max="9" width="13.42578125" style="245" customWidth="1"/>
    <col min="10" max="10" width="9.42578125" style="245" customWidth="1"/>
    <col min="11" max="12" width="9.7109375" style="245" customWidth="1"/>
    <col min="13" max="15" width="12.7109375" style="245" customWidth="1"/>
    <col min="16" max="16" width="9.140625" style="2" customWidth="1"/>
    <col min="17" max="18" width="10.7109375" style="2" customWidth="1"/>
    <col min="19" max="19" width="10.7109375" style="30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54"/>
    <col min="29" max="16384" width="11.42578125" style="255"/>
  </cols>
  <sheetData>
    <row r="1" spans="1:28" s="23" customFormat="1" ht="18" customHeight="1" x14ac:dyDescent="0.2">
      <c r="A1" s="241" t="s">
        <v>1203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5"/>
      <c r="AB1" s="11"/>
    </row>
    <row r="2" spans="1:28" s="23" customFormat="1" x14ac:dyDescent="0.2">
      <c r="A2" s="44"/>
      <c r="B2" s="44"/>
      <c r="C2" s="44"/>
      <c r="D2" s="44"/>
      <c r="E2" s="44"/>
      <c r="F2" s="6"/>
      <c r="G2" s="6"/>
      <c r="H2" s="6"/>
      <c r="I2" s="6"/>
      <c r="J2" s="6"/>
      <c r="K2" s="6"/>
      <c r="L2" s="6"/>
      <c r="M2" s="6"/>
      <c r="N2" s="6"/>
      <c r="O2" s="6"/>
      <c r="P2" s="44"/>
      <c r="Q2" s="44"/>
      <c r="R2" s="44"/>
      <c r="S2" s="242"/>
      <c r="T2" s="44"/>
      <c r="U2" s="44"/>
      <c r="V2" s="44"/>
      <c r="W2" s="44"/>
      <c r="X2" s="44"/>
      <c r="Y2" s="44"/>
      <c r="Z2" s="44"/>
      <c r="AA2" s="44"/>
      <c r="AB2" s="11"/>
    </row>
    <row r="3" spans="1:28" s="23" customFormat="1" x14ac:dyDescent="0.2">
      <c r="A3" s="44"/>
      <c r="B3" s="44"/>
      <c r="C3" s="44"/>
      <c r="D3" s="44"/>
      <c r="E3" s="44"/>
      <c r="F3" s="6"/>
      <c r="G3" s="6"/>
      <c r="H3" s="6"/>
      <c r="I3" s="6"/>
      <c r="J3" s="6"/>
      <c r="K3" s="6"/>
      <c r="L3" s="6"/>
      <c r="M3" s="6"/>
      <c r="N3" s="6"/>
      <c r="O3" s="6"/>
      <c r="P3" s="44"/>
      <c r="Q3" s="44"/>
      <c r="R3" s="44"/>
      <c r="S3" s="242"/>
      <c r="T3" s="44"/>
      <c r="U3" s="44"/>
      <c r="V3" s="44"/>
      <c r="W3" s="44"/>
      <c r="X3" s="44"/>
      <c r="Y3" s="44"/>
      <c r="Z3" s="44"/>
      <c r="AA3" s="44"/>
      <c r="AB3" s="11"/>
    </row>
    <row r="4" spans="1:28" s="23" customFormat="1" ht="11.25" customHeight="1" x14ac:dyDescent="0.2">
      <c r="A4" s="55" t="s">
        <v>1204</v>
      </c>
      <c r="B4" s="243"/>
      <c r="C4" s="243"/>
      <c r="D4" s="243"/>
      <c r="E4" s="244"/>
      <c r="F4" s="12"/>
      <c r="G4" s="12"/>
      <c r="H4" s="12"/>
      <c r="I4" s="12"/>
      <c r="J4" s="245"/>
      <c r="K4" s="245"/>
      <c r="L4" s="245"/>
      <c r="M4" s="245"/>
      <c r="N4" s="245"/>
      <c r="O4" s="6"/>
      <c r="P4" s="246" t="s">
        <v>1205</v>
      </c>
      <c r="Q4" s="246"/>
      <c r="R4" s="246"/>
      <c r="S4" s="246"/>
      <c r="T4" s="246"/>
      <c r="U4" s="44"/>
      <c r="V4" s="44"/>
      <c r="W4" s="44"/>
      <c r="X4" s="44"/>
      <c r="Y4" s="44"/>
      <c r="Z4" s="44"/>
      <c r="AA4" s="44"/>
      <c r="AB4" s="11"/>
    </row>
    <row r="5" spans="1:28" s="23" customFormat="1" x14ac:dyDescent="0.2">
      <c r="A5" s="247"/>
      <c r="B5" s="248"/>
      <c r="C5" s="249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50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251"/>
      <c r="B6" s="252" t="s">
        <v>1206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3"/>
    </row>
    <row r="7" spans="1:28" ht="12.95" customHeight="1" x14ac:dyDescent="0.2">
      <c r="A7" s="256"/>
      <c r="B7" s="256"/>
      <c r="C7" s="256"/>
      <c r="D7" s="256"/>
      <c r="E7" s="256"/>
      <c r="F7" s="257" t="s">
        <v>1207</v>
      </c>
      <c r="G7" s="258"/>
      <c r="H7" s="259" t="s">
        <v>1208</v>
      </c>
      <c r="I7" s="260"/>
      <c r="J7" s="256"/>
      <c r="K7" s="257" t="s">
        <v>1209</v>
      </c>
      <c r="L7" s="258"/>
      <c r="M7" s="260"/>
      <c r="N7" s="260"/>
      <c r="O7" s="260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</row>
    <row r="8" spans="1:28" s="265" customFormat="1" ht="33.75" customHeight="1" x14ac:dyDescent="0.25">
      <c r="A8" s="261" t="s">
        <v>1210</v>
      </c>
      <c r="B8" s="261" t="s">
        <v>1211</v>
      </c>
      <c r="C8" s="261" t="s">
        <v>1212</v>
      </c>
      <c r="D8" s="261" t="s">
        <v>1213</v>
      </c>
      <c r="E8" s="261" t="s">
        <v>1214</v>
      </c>
      <c r="F8" s="262" t="s">
        <v>1215</v>
      </c>
      <c r="G8" s="262" t="s">
        <v>1216</v>
      </c>
      <c r="H8" s="262" t="s">
        <v>1216</v>
      </c>
      <c r="I8" s="263" t="s">
        <v>1217</v>
      </c>
      <c r="J8" s="261" t="s">
        <v>1218</v>
      </c>
      <c r="K8" s="262" t="s">
        <v>1215</v>
      </c>
      <c r="L8" s="262" t="s">
        <v>1216</v>
      </c>
      <c r="M8" s="263" t="s">
        <v>1219</v>
      </c>
      <c r="N8" s="263" t="s">
        <v>1220</v>
      </c>
      <c r="O8" s="263" t="s">
        <v>1221</v>
      </c>
      <c r="P8" s="261" t="s">
        <v>1222</v>
      </c>
      <c r="Q8" s="261" t="s">
        <v>1223</v>
      </c>
      <c r="R8" s="261" t="s">
        <v>1224</v>
      </c>
      <c r="S8" s="261" t="s">
        <v>1225</v>
      </c>
      <c r="T8" s="261" t="s">
        <v>1226</v>
      </c>
      <c r="U8" s="261" t="s">
        <v>1227</v>
      </c>
      <c r="V8" s="261" t="s">
        <v>1228</v>
      </c>
      <c r="W8" s="261" t="s">
        <v>1229</v>
      </c>
      <c r="X8" s="261" t="s">
        <v>1230</v>
      </c>
      <c r="Y8" s="261" t="s">
        <v>1231</v>
      </c>
      <c r="Z8" s="261" t="s">
        <v>1232</v>
      </c>
      <c r="AA8" s="261" t="s">
        <v>1233</v>
      </c>
      <c r="AB8" s="264"/>
    </row>
    <row r="9" spans="1:28" ht="102" thickBot="1" x14ac:dyDescent="0.25">
      <c r="A9" s="266" t="s">
        <v>1234</v>
      </c>
      <c r="B9" s="267" t="s">
        <v>1235</v>
      </c>
      <c r="C9" s="268" t="s">
        <v>1236</v>
      </c>
      <c r="D9" s="269"/>
      <c r="E9" s="268" t="s">
        <v>1237</v>
      </c>
      <c r="F9" s="270"/>
      <c r="G9" s="270"/>
      <c r="H9" s="271">
        <v>36366835.560000002</v>
      </c>
      <c r="I9" s="271">
        <f>21665800.9-202460-202460-202460-202460-202460-202460-202460-202460-202460</f>
        <v>19843660.899999999</v>
      </c>
      <c r="J9" s="268" t="s">
        <v>1238</v>
      </c>
      <c r="K9" s="270"/>
      <c r="L9" s="270">
        <f>9515620+202460+202460+202460+202460+202460+202460+202460+202460+202460</f>
        <v>11337760</v>
      </c>
      <c r="M9" s="270">
        <f>6060861.49+132869.41+122722.68+150456.17+142646.09+145417.86+149605.73+147740.38+164829.23+143506.87</f>
        <v>7360655.9100000011</v>
      </c>
      <c r="N9" s="270">
        <f>147740.38+164829.23+143506.87</f>
        <v>456076.48</v>
      </c>
      <c r="O9" s="270">
        <f>202460+202460+202460</f>
        <v>607380</v>
      </c>
      <c r="P9" s="272" t="s">
        <v>1239</v>
      </c>
      <c r="Q9" s="273">
        <v>3</v>
      </c>
      <c r="R9" s="274" t="s">
        <v>1240</v>
      </c>
      <c r="S9" s="274" t="s">
        <v>1241</v>
      </c>
      <c r="T9" s="275" t="s">
        <v>1242</v>
      </c>
      <c r="U9" s="274" t="s">
        <v>1243</v>
      </c>
      <c r="V9" s="276" t="s">
        <v>1244</v>
      </c>
      <c r="W9" s="277" t="s">
        <v>1245</v>
      </c>
      <c r="X9" s="276" t="s">
        <v>1246</v>
      </c>
      <c r="Y9" s="268" t="s">
        <v>1247</v>
      </c>
      <c r="Z9" s="274" t="s">
        <v>1248</v>
      </c>
      <c r="AA9" s="269"/>
    </row>
    <row r="10" spans="1:28" s="279" customFormat="1" ht="214.5" thickBot="1" x14ac:dyDescent="0.25">
      <c r="A10" s="266" t="s">
        <v>1249</v>
      </c>
      <c r="B10" s="267" t="s">
        <v>1250</v>
      </c>
      <c r="C10" s="268" t="s">
        <v>1236</v>
      </c>
      <c r="D10" s="269"/>
      <c r="E10" s="268" t="s">
        <v>1237</v>
      </c>
      <c r="F10" s="270"/>
      <c r="G10" s="270"/>
      <c r="H10" s="271">
        <v>8000000</v>
      </c>
      <c r="I10" s="271">
        <f>3408939.59-65550-65550-65550-65550-65550-65550-65550-65550-65550</f>
        <v>2818989.59</v>
      </c>
      <c r="J10" s="268" t="s">
        <v>1251</v>
      </c>
      <c r="K10" s="270"/>
      <c r="L10" s="270">
        <f>3080850+65550+65550+65550+65550+65550+65550+65550+65550+65550</f>
        <v>3670800</v>
      </c>
      <c r="M10" s="270">
        <f>1139318.83453495+20697.34+18720.35+23196.18+21522.38+21694.14+22060.34+21524.83+23718.13+20386.58</f>
        <v>1332839.1045349501</v>
      </c>
      <c r="N10" s="270">
        <f>21524.83+23718.13+20386.58</f>
        <v>65629.540000000008</v>
      </c>
      <c r="O10" s="270">
        <f>65550+65550+65550</f>
        <v>196650</v>
      </c>
      <c r="P10" s="272" t="s">
        <v>1239</v>
      </c>
      <c r="Q10" s="273">
        <v>3</v>
      </c>
      <c r="R10" s="274" t="s">
        <v>1252</v>
      </c>
      <c r="S10" s="274" t="s">
        <v>1253</v>
      </c>
      <c r="T10" s="275" t="s">
        <v>1254</v>
      </c>
      <c r="U10" s="274" t="s">
        <v>1243</v>
      </c>
      <c r="V10" s="276" t="s">
        <v>1244</v>
      </c>
      <c r="W10" s="277" t="s">
        <v>1255</v>
      </c>
      <c r="X10" s="276" t="s">
        <v>1246</v>
      </c>
      <c r="Y10" s="268" t="s">
        <v>1256</v>
      </c>
      <c r="Z10" s="274" t="s">
        <v>1257</v>
      </c>
      <c r="AA10" s="269"/>
      <c r="AB10" s="278"/>
    </row>
    <row r="11" spans="1:28" s="254" customFormat="1" ht="214.5" thickBot="1" x14ac:dyDescent="0.25">
      <c r="A11" s="266" t="s">
        <v>1258</v>
      </c>
      <c r="B11" s="267" t="s">
        <v>1259</v>
      </c>
      <c r="C11" s="268" t="s">
        <v>1236</v>
      </c>
      <c r="D11" s="269"/>
      <c r="E11" s="268" t="s">
        <v>1237</v>
      </c>
      <c r="F11" s="270"/>
      <c r="G11" s="270"/>
      <c r="H11" s="271">
        <v>14000000</v>
      </c>
      <c r="I11" s="271">
        <f>6066711.99-116666-116666-116666-116666-116666-116666-116666-116666-116666</f>
        <v>5016717.99</v>
      </c>
      <c r="J11" s="268" t="s">
        <v>1251</v>
      </c>
      <c r="K11" s="270"/>
      <c r="L11" s="270">
        <f>5482906+116666+116666+116666+116666+116666+116666+116666+116666+116666</f>
        <v>6532900</v>
      </c>
      <c r="M11" s="270">
        <f>2027671.1823648+36833.93+33315.44+41280.88+38302+38607.58+39259.2+38306.11+42209.25+36280.28</f>
        <v>2372065.8523647999</v>
      </c>
      <c r="N11" s="270">
        <f>38306.11+42209.25+36280.28</f>
        <v>116795.64</v>
      </c>
      <c r="O11" s="270">
        <f>116666+116666+116666</f>
        <v>349998</v>
      </c>
      <c r="P11" s="272" t="s">
        <v>1260</v>
      </c>
      <c r="Q11" s="273">
        <v>3</v>
      </c>
      <c r="R11" s="274" t="s">
        <v>1252</v>
      </c>
      <c r="S11" s="274" t="s">
        <v>1253</v>
      </c>
      <c r="T11" s="275" t="s">
        <v>1254</v>
      </c>
      <c r="U11" s="274" t="s">
        <v>1243</v>
      </c>
      <c r="V11" s="276" t="s">
        <v>1244</v>
      </c>
      <c r="W11" s="277" t="s">
        <v>1255</v>
      </c>
      <c r="X11" s="276" t="s">
        <v>1246</v>
      </c>
      <c r="Y11" s="268" t="s">
        <v>1256</v>
      </c>
      <c r="Z11" s="274" t="s">
        <v>1257</v>
      </c>
      <c r="AA11" s="269"/>
    </row>
    <row r="12" spans="1:28" s="254" customFormat="1" ht="214.5" thickBot="1" x14ac:dyDescent="0.25">
      <c r="A12" s="266" t="s">
        <v>1261</v>
      </c>
      <c r="B12" s="267" t="s">
        <v>1262</v>
      </c>
      <c r="C12" s="268" t="s">
        <v>1236</v>
      </c>
      <c r="D12" s="269"/>
      <c r="E12" s="268" t="s">
        <v>1237</v>
      </c>
      <c r="F12" s="270"/>
      <c r="G12" s="270"/>
      <c r="H12" s="271">
        <v>9000000</v>
      </c>
      <c r="I12" s="271">
        <f>3932790-75630-75630-75630-75630-75630-75630-75630-75630-75630</f>
        <v>3252120</v>
      </c>
      <c r="J12" s="268" t="s">
        <v>1251</v>
      </c>
      <c r="K12" s="270"/>
      <c r="L12" s="270">
        <f>3554610+75630+75630+75630+75630+75630+75630+75630+75630+75630</f>
        <v>4235280</v>
      </c>
      <c r="M12" s="270">
        <f>1289955.93+23877.86+21596.97+26760.63+24829.54+25027.63+25450.05+24832.2+27362.42+23518.93</f>
        <v>1513212.1599999997</v>
      </c>
      <c r="N12" s="270">
        <f>24832.2+27362.42+23518.93</f>
        <v>75713.549999999988</v>
      </c>
      <c r="O12" s="270">
        <f>75630+75630+75630</f>
        <v>226890</v>
      </c>
      <c r="P12" s="272" t="s">
        <v>1263</v>
      </c>
      <c r="Q12" s="273">
        <v>3</v>
      </c>
      <c r="R12" s="274" t="s">
        <v>1264</v>
      </c>
      <c r="S12" s="274" t="s">
        <v>1253</v>
      </c>
      <c r="T12" s="275" t="s">
        <v>1254</v>
      </c>
      <c r="U12" s="274" t="s">
        <v>1243</v>
      </c>
      <c r="V12" s="276" t="s">
        <v>1244</v>
      </c>
      <c r="W12" s="277" t="s">
        <v>1255</v>
      </c>
      <c r="X12" s="276" t="s">
        <v>1246</v>
      </c>
      <c r="Y12" s="268" t="s">
        <v>1256</v>
      </c>
      <c r="Z12" s="274" t="s">
        <v>1257</v>
      </c>
      <c r="AA12" s="269"/>
    </row>
    <row r="13" spans="1:28" s="254" customFormat="1" ht="214.5" thickBot="1" x14ac:dyDescent="0.25">
      <c r="A13" s="266" t="s">
        <v>1265</v>
      </c>
      <c r="B13" s="267" t="s">
        <v>1266</v>
      </c>
      <c r="C13" s="268" t="s">
        <v>1236</v>
      </c>
      <c r="D13" s="269"/>
      <c r="E13" s="268" t="s">
        <v>1237</v>
      </c>
      <c r="F13" s="270"/>
      <c r="G13" s="270"/>
      <c r="H13" s="271">
        <v>2500000</v>
      </c>
      <c r="I13" s="271">
        <f>1092464-21008-21008-21008-21008-21008-21008-21008-21008-21008</f>
        <v>903392</v>
      </c>
      <c r="J13" s="268" t="s">
        <v>1251</v>
      </c>
      <c r="K13" s="270"/>
      <c r="L13" s="270">
        <f>987376+21008+21008+21008+21008+21008+21008+21008+21008+21008</f>
        <v>1176448</v>
      </c>
      <c r="M13" s="270">
        <f>363879.907864533+6632.88+5999.3+7433.67+6897.25+6952.28+7069.63+6898.01+7600.88+6533.22</f>
        <v>425897.02786453301</v>
      </c>
      <c r="N13" s="270">
        <f>6898.01+7600.88+6533.22</f>
        <v>21032.11</v>
      </c>
      <c r="O13" s="270">
        <f>21008+21008+21008</f>
        <v>63024</v>
      </c>
      <c r="P13" s="272" t="s">
        <v>1263</v>
      </c>
      <c r="Q13" s="273">
        <v>3</v>
      </c>
      <c r="R13" s="274" t="s">
        <v>1267</v>
      </c>
      <c r="S13" s="274" t="s">
        <v>1253</v>
      </c>
      <c r="T13" s="275" t="s">
        <v>1254</v>
      </c>
      <c r="U13" s="274" t="s">
        <v>1243</v>
      </c>
      <c r="V13" s="276" t="s">
        <v>1244</v>
      </c>
      <c r="W13" s="277" t="s">
        <v>1255</v>
      </c>
      <c r="X13" s="276" t="s">
        <v>1246</v>
      </c>
      <c r="Y13" s="268" t="s">
        <v>1256</v>
      </c>
      <c r="Z13" s="274" t="s">
        <v>1257</v>
      </c>
      <c r="AA13" s="269"/>
    </row>
    <row r="14" spans="1:28" s="254" customFormat="1" ht="214.5" thickBot="1" x14ac:dyDescent="0.25">
      <c r="A14" s="266" t="s">
        <v>1268</v>
      </c>
      <c r="B14" s="267" t="s">
        <v>1269</v>
      </c>
      <c r="C14" s="268" t="s">
        <v>1236</v>
      </c>
      <c r="D14" s="269"/>
      <c r="E14" s="268" t="s">
        <v>1237</v>
      </c>
      <c r="F14" s="270"/>
      <c r="G14" s="270"/>
      <c r="H14" s="271">
        <v>1500000</v>
      </c>
      <c r="I14" s="271">
        <f>224965.01-4325-4325-4325-4325-4325-4325-4325-4325-4325</f>
        <v>186040.01</v>
      </c>
      <c r="J14" s="268" t="s">
        <v>1251</v>
      </c>
      <c r="K14" s="270"/>
      <c r="L14" s="270">
        <f>203275+4325+4325+4325+4325+4325+4325+4325+4325+4325</f>
        <v>242200</v>
      </c>
      <c r="M14" s="270">
        <f>81866.9031460093+1365.88+1235.42+1530.8+1420.34+1431.69+1455.86+1420.52+1565.28+1345.41</f>
        <v>94638.103146009307</v>
      </c>
      <c r="N14" s="270">
        <f>1420.52+1565.28+1345.41</f>
        <v>4331.21</v>
      </c>
      <c r="O14" s="270">
        <f>4325+4325+4325</f>
        <v>12975</v>
      </c>
      <c r="P14" s="272" t="s">
        <v>1270</v>
      </c>
      <c r="Q14" s="273">
        <v>3</v>
      </c>
      <c r="R14" s="274" t="s">
        <v>1271</v>
      </c>
      <c r="S14" s="274" t="s">
        <v>1253</v>
      </c>
      <c r="T14" s="275" t="s">
        <v>1254</v>
      </c>
      <c r="U14" s="274" t="s">
        <v>1243</v>
      </c>
      <c r="V14" s="276" t="s">
        <v>1244</v>
      </c>
      <c r="W14" s="277" t="s">
        <v>1255</v>
      </c>
      <c r="X14" s="276" t="s">
        <v>1246</v>
      </c>
      <c r="Y14" s="268" t="s">
        <v>1256</v>
      </c>
      <c r="Z14" s="274" t="s">
        <v>1257</v>
      </c>
      <c r="AA14" s="269"/>
    </row>
    <row r="15" spans="1:28" s="254" customFormat="1" ht="214.5" thickBot="1" x14ac:dyDescent="0.25">
      <c r="A15" s="266" t="s">
        <v>1272</v>
      </c>
      <c r="B15" s="267" t="s">
        <v>1273</v>
      </c>
      <c r="C15" s="268" t="s">
        <v>1236</v>
      </c>
      <c r="D15" s="269"/>
      <c r="E15" s="268" t="s">
        <v>1237</v>
      </c>
      <c r="F15" s="270"/>
      <c r="G15" s="270"/>
      <c r="H15" s="271">
        <v>1500000</v>
      </c>
      <c r="I15" s="271">
        <f>152874.51-2883-2883-2883-2883-2883-2883-2883-2883-2883</f>
        <v>126927.51000000001</v>
      </c>
      <c r="J15" s="268" t="s">
        <v>1251</v>
      </c>
      <c r="K15" s="270"/>
      <c r="L15" s="270">
        <f>135501+2883+2883+2883+2883+2883+2883+2883+2883+2883</f>
        <v>161448</v>
      </c>
      <c r="M15" s="270">
        <f>64176.94+928.52+840.51+1041.03+966.72+974.87+991.79+968.18+1067.37+917.92</f>
        <v>72873.849999999977</v>
      </c>
      <c r="N15" s="270">
        <f>968.18+1067.37+917.92</f>
        <v>2953.47</v>
      </c>
      <c r="O15" s="270">
        <f>2883+2883+2883</f>
        <v>8649</v>
      </c>
      <c r="P15" s="272" t="s">
        <v>1270</v>
      </c>
      <c r="Q15" s="273">
        <v>3</v>
      </c>
      <c r="R15" s="274" t="s">
        <v>1274</v>
      </c>
      <c r="S15" s="274" t="s">
        <v>1253</v>
      </c>
      <c r="T15" s="275" t="s">
        <v>1254</v>
      </c>
      <c r="U15" s="274" t="s">
        <v>1243</v>
      </c>
      <c r="V15" s="276" t="s">
        <v>1244</v>
      </c>
      <c r="W15" s="277" t="s">
        <v>1255</v>
      </c>
      <c r="X15" s="276" t="s">
        <v>1246</v>
      </c>
      <c r="Y15" s="268" t="s">
        <v>1256</v>
      </c>
      <c r="Z15" s="274" t="s">
        <v>1257</v>
      </c>
      <c r="AA15" s="269"/>
    </row>
    <row r="16" spans="1:28" s="254" customFormat="1" ht="214.5" thickBot="1" x14ac:dyDescent="0.25">
      <c r="A16" s="266" t="s">
        <v>1275</v>
      </c>
      <c r="B16" s="267" t="s">
        <v>1273</v>
      </c>
      <c r="C16" s="280" t="s">
        <v>1236</v>
      </c>
      <c r="D16" s="269"/>
      <c r="E16" s="280" t="s">
        <v>1237</v>
      </c>
      <c r="F16" s="270"/>
      <c r="G16" s="270"/>
      <c r="H16" s="271">
        <v>1500000</v>
      </c>
      <c r="I16" s="271">
        <f>306369.98-5890-5890-5890-5890-5890-5890-5890-5890-5890</f>
        <v>253359.97999999998</v>
      </c>
      <c r="J16" s="280" t="s">
        <v>1251</v>
      </c>
      <c r="K16" s="270"/>
      <c r="L16" s="270">
        <f>276830+5890+5890+5890+5890+5890+5890+5890+5890+5890</f>
        <v>329840</v>
      </c>
      <c r="M16" s="270">
        <f>108076.44+1860.13+1682.47+2084.72+1934.3+1949.75+1982.67+1934.54+2131.69+1832.27</f>
        <v>125468.98000000001</v>
      </c>
      <c r="N16" s="270">
        <f>1934.54+2131.69+1832.27</f>
        <v>5898.5</v>
      </c>
      <c r="O16" s="270">
        <f>5890+5890+5890</f>
        <v>17670</v>
      </c>
      <c r="P16" s="281" t="s">
        <v>1276</v>
      </c>
      <c r="Q16" s="273">
        <v>3</v>
      </c>
      <c r="R16" s="282" t="s">
        <v>1274</v>
      </c>
      <c r="S16" s="282" t="s">
        <v>1253</v>
      </c>
      <c r="T16" s="283" t="s">
        <v>1254</v>
      </c>
      <c r="U16" s="282" t="s">
        <v>1243</v>
      </c>
      <c r="V16" s="284" t="s">
        <v>1244</v>
      </c>
      <c r="W16" s="285" t="s">
        <v>1255</v>
      </c>
      <c r="X16" s="284" t="s">
        <v>1246</v>
      </c>
      <c r="Y16" s="286" t="s">
        <v>1256</v>
      </c>
      <c r="Z16" s="282" t="s">
        <v>1277</v>
      </c>
      <c r="AA16" s="269"/>
    </row>
    <row r="17" spans="1:27" x14ac:dyDescent="0.2">
      <c r="A17" s="266"/>
      <c r="B17" s="267"/>
      <c r="C17" s="269"/>
      <c r="D17" s="269"/>
      <c r="E17" s="269"/>
      <c r="F17" s="270"/>
      <c r="G17" s="270"/>
      <c r="H17" s="271"/>
      <c r="I17" s="271"/>
      <c r="J17" s="287"/>
      <c r="K17" s="270"/>
      <c r="L17" s="270"/>
      <c r="M17" s="270"/>
      <c r="N17" s="270"/>
      <c r="O17" s="270"/>
      <c r="P17" s="288"/>
      <c r="Q17" s="288"/>
      <c r="R17" s="289"/>
      <c r="S17" s="289"/>
      <c r="T17" s="269"/>
      <c r="U17" s="269"/>
      <c r="V17" s="267"/>
      <c r="W17" s="267"/>
      <c r="X17" s="269"/>
      <c r="Y17" s="269"/>
      <c r="Z17" s="289"/>
      <c r="AA17" s="269"/>
    </row>
    <row r="18" spans="1:27" s="296" customFormat="1" x14ac:dyDescent="0.2">
      <c r="A18" s="290">
        <v>900001</v>
      </c>
      <c r="B18" s="291" t="s">
        <v>1278</v>
      </c>
      <c r="C18" s="291"/>
      <c r="D18" s="291"/>
      <c r="E18" s="291"/>
      <c r="F18" s="292">
        <f>SUM(F9:F17)</f>
        <v>0</v>
      </c>
      <c r="G18" s="292">
        <f>SUM(G9:G17)</f>
        <v>0</v>
      </c>
      <c r="H18" s="292">
        <f>SUM(H9:H17)</f>
        <v>74366835.560000002</v>
      </c>
      <c r="I18" s="292">
        <f>SUM(I9:I17)</f>
        <v>32401207.98</v>
      </c>
      <c r="J18" s="293"/>
      <c r="K18" s="292">
        <f>SUM(K9:K17)</f>
        <v>0</v>
      </c>
      <c r="L18" s="292">
        <f>SUM(L9:L17)</f>
        <v>27686676</v>
      </c>
      <c r="M18" s="292">
        <f>SUM(M9:M17)</f>
        <v>13297650.987910293</v>
      </c>
      <c r="N18" s="292">
        <f>SUM(N9:N17)</f>
        <v>748430.49999999988</v>
      </c>
      <c r="O18" s="292">
        <f>SUM(O9:O17)</f>
        <v>1483236</v>
      </c>
      <c r="P18" s="294"/>
      <c r="Q18" s="291"/>
      <c r="R18" s="291"/>
      <c r="S18" s="295"/>
      <c r="T18" s="291"/>
      <c r="U18" s="291"/>
      <c r="V18" s="291"/>
      <c r="W18" s="291"/>
      <c r="X18" s="291"/>
      <c r="Y18" s="291"/>
      <c r="Z18" s="291"/>
      <c r="AA18" s="291"/>
    </row>
    <row r="19" spans="1:27" s="296" customFormat="1" x14ac:dyDescent="0.2">
      <c r="A19" s="14"/>
      <c r="B19" s="297"/>
      <c r="C19" s="297"/>
      <c r="D19" s="297"/>
      <c r="E19" s="297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297"/>
      <c r="R19" s="297"/>
      <c r="S19" s="300"/>
      <c r="T19" s="297"/>
      <c r="U19" s="297"/>
      <c r="V19" s="297"/>
      <c r="W19" s="297"/>
      <c r="X19" s="297"/>
      <c r="Y19" s="297"/>
      <c r="Z19" s="297"/>
      <c r="AA19" s="297"/>
    </row>
    <row r="20" spans="1:27" s="296" customFormat="1" x14ac:dyDescent="0.2">
      <c r="A20" s="14"/>
      <c r="B20" s="297"/>
      <c r="C20" s="297"/>
      <c r="D20" s="29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9"/>
      <c r="Q20" s="297"/>
      <c r="R20" s="297"/>
      <c r="S20" s="300"/>
      <c r="T20" s="297"/>
      <c r="U20" s="297"/>
      <c r="V20" s="297"/>
      <c r="W20" s="297"/>
      <c r="X20" s="297"/>
      <c r="Y20" s="297"/>
      <c r="Z20" s="297"/>
      <c r="AA20" s="297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topLeftCell="A90" zoomScaleNormal="100" zoomScaleSheetLayoutView="100" workbookViewId="0">
      <selection sqref="A1:D125"/>
    </sheetView>
  </sheetViews>
  <sheetFormatPr baseColWidth="10" defaultColWidth="12.42578125" defaultRowHeight="11.25" x14ac:dyDescent="0.2"/>
  <cols>
    <col min="1" max="1" width="19.7109375" style="44" customWidth="1"/>
    <col min="2" max="2" width="50.7109375" style="44" customWidth="1"/>
    <col min="3" max="4" width="17.7109375" style="4" customWidth="1"/>
    <col min="5" max="16384" width="12.42578125" style="44"/>
  </cols>
  <sheetData>
    <row r="1" spans="1:4" x14ac:dyDescent="0.2">
      <c r="A1" s="20" t="s">
        <v>42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149" t="s">
        <v>186</v>
      </c>
      <c r="B5" s="149"/>
      <c r="C5" s="12"/>
      <c r="D5" s="53" t="s">
        <v>185</v>
      </c>
    </row>
    <row r="6" spans="1:4" ht="11.25" customHeight="1" x14ac:dyDescent="0.2">
      <c r="A6" s="155"/>
      <c r="B6" s="155"/>
      <c r="C6" s="156"/>
      <c r="D6" s="176"/>
    </row>
    <row r="7" spans="1:4" ht="15" customHeight="1" x14ac:dyDescent="0.2">
      <c r="A7" s="66" t="s">
        <v>44</v>
      </c>
      <c r="B7" s="65" t="s">
        <v>45</v>
      </c>
      <c r="C7" s="63" t="s">
        <v>71</v>
      </c>
      <c r="D7" s="63" t="s">
        <v>90</v>
      </c>
    </row>
    <row r="8" spans="1:4" x14ac:dyDescent="0.2">
      <c r="A8" s="76" t="s">
        <v>617</v>
      </c>
      <c r="B8" s="76" t="s">
        <v>618</v>
      </c>
      <c r="C8" s="74">
        <v>-7567274.7599999998</v>
      </c>
      <c r="D8" s="60"/>
    </row>
    <row r="9" spans="1:4" x14ac:dyDescent="0.2">
      <c r="A9" s="76" t="s">
        <v>619</v>
      </c>
      <c r="B9" s="76" t="s">
        <v>620</v>
      </c>
      <c r="C9" s="74">
        <v>-72489234.790000007</v>
      </c>
      <c r="D9" s="60"/>
    </row>
    <row r="10" spans="1:4" x14ac:dyDescent="0.2">
      <c r="A10" s="76" t="s">
        <v>621</v>
      </c>
      <c r="B10" s="76" t="s">
        <v>622</v>
      </c>
      <c r="C10" s="74">
        <v>-105722644.62</v>
      </c>
      <c r="D10" s="60"/>
    </row>
    <row r="11" spans="1:4" x14ac:dyDescent="0.2">
      <c r="A11" s="76" t="s">
        <v>623</v>
      </c>
      <c r="B11" s="76" t="s">
        <v>624</v>
      </c>
      <c r="C11" s="74">
        <v>-1671142.42</v>
      </c>
      <c r="D11" s="60"/>
    </row>
    <row r="12" spans="1:4" x14ac:dyDescent="0.2">
      <c r="A12" s="76" t="s">
        <v>625</v>
      </c>
      <c r="B12" s="76" t="s">
        <v>626</v>
      </c>
      <c r="C12" s="74">
        <v>-194653.27</v>
      </c>
      <c r="D12" s="60"/>
    </row>
    <row r="13" spans="1:4" x14ac:dyDescent="0.2">
      <c r="A13" s="76" t="s">
        <v>627</v>
      </c>
      <c r="B13" s="76" t="s">
        <v>628</v>
      </c>
      <c r="C13" s="74">
        <v>-1219391.45</v>
      </c>
      <c r="D13" s="60"/>
    </row>
    <row r="14" spans="1:4" x14ac:dyDescent="0.2">
      <c r="A14" s="76" t="s">
        <v>629</v>
      </c>
      <c r="B14" s="76" t="s">
        <v>630</v>
      </c>
      <c r="C14" s="74">
        <v>-10911334.67</v>
      </c>
      <c r="D14" s="60"/>
    </row>
    <row r="15" spans="1:4" x14ac:dyDescent="0.2">
      <c r="A15" s="76" t="s">
        <v>631</v>
      </c>
      <c r="B15" s="76" t="s">
        <v>632</v>
      </c>
      <c r="C15" s="74">
        <v>-352440.8</v>
      </c>
      <c r="D15" s="60"/>
    </row>
    <row r="16" spans="1:4" x14ac:dyDescent="0.2">
      <c r="A16" s="76" t="s">
        <v>633</v>
      </c>
      <c r="B16" s="76" t="s">
        <v>634</v>
      </c>
      <c r="C16" s="74">
        <v>-3714.5</v>
      </c>
      <c r="D16" s="60"/>
    </row>
    <row r="17" spans="1:4" x14ac:dyDescent="0.2">
      <c r="A17" s="76" t="s">
        <v>635</v>
      </c>
      <c r="B17" s="76" t="s">
        <v>636</v>
      </c>
      <c r="C17" s="74">
        <v>-1100555.71</v>
      </c>
      <c r="D17" s="60"/>
    </row>
    <row r="18" spans="1:4" x14ac:dyDescent="0.2">
      <c r="A18" s="76" t="s">
        <v>637</v>
      </c>
      <c r="B18" s="76" t="s">
        <v>638</v>
      </c>
      <c r="C18" s="74">
        <v>-1198552.43</v>
      </c>
      <c r="D18" s="60"/>
    </row>
    <row r="19" spans="1:4" x14ac:dyDescent="0.2">
      <c r="A19" s="76" t="s">
        <v>639</v>
      </c>
      <c r="B19" s="76" t="s">
        <v>640</v>
      </c>
      <c r="C19" s="74">
        <v>-829261</v>
      </c>
      <c r="D19" s="60"/>
    </row>
    <row r="20" spans="1:4" x14ac:dyDescent="0.2">
      <c r="A20" s="76" t="s">
        <v>641</v>
      </c>
      <c r="B20" s="76" t="s">
        <v>642</v>
      </c>
      <c r="C20" s="74">
        <v>-5692363.4900000002</v>
      </c>
      <c r="D20" s="60"/>
    </row>
    <row r="21" spans="1:4" x14ac:dyDescent="0.2">
      <c r="A21" s="76" t="s">
        <v>643</v>
      </c>
      <c r="B21" s="76" t="s">
        <v>644</v>
      </c>
      <c r="C21" s="74">
        <v>-12224.61</v>
      </c>
      <c r="D21" s="60"/>
    </row>
    <row r="22" spans="1:4" x14ac:dyDescent="0.2">
      <c r="A22" s="76" t="s">
        <v>645</v>
      </c>
      <c r="B22" s="76" t="s">
        <v>646</v>
      </c>
      <c r="C22" s="74">
        <v>-290609.06</v>
      </c>
      <c r="D22" s="60"/>
    </row>
    <row r="23" spans="1:4" x14ac:dyDescent="0.2">
      <c r="A23" s="76" t="s">
        <v>647</v>
      </c>
      <c r="B23" s="76" t="s">
        <v>648</v>
      </c>
      <c r="C23" s="74">
        <v>-1798563.63</v>
      </c>
      <c r="D23" s="60"/>
    </row>
    <row r="24" spans="1:4" x14ac:dyDescent="0.2">
      <c r="A24" s="76" t="s">
        <v>649</v>
      </c>
      <c r="B24" s="76" t="s">
        <v>650</v>
      </c>
      <c r="C24" s="74">
        <v>-14772760.93</v>
      </c>
      <c r="D24" s="60"/>
    </row>
    <row r="25" spans="1:4" x14ac:dyDescent="0.2">
      <c r="A25" s="76" t="s">
        <v>651</v>
      </c>
      <c r="B25" s="76" t="s">
        <v>652</v>
      </c>
      <c r="C25" s="74">
        <v>-649589.69999999995</v>
      </c>
      <c r="D25" s="60"/>
    </row>
    <row r="26" spans="1:4" x14ac:dyDescent="0.2">
      <c r="A26" s="76" t="s">
        <v>653</v>
      </c>
      <c r="B26" s="76" t="s">
        <v>654</v>
      </c>
      <c r="C26" s="74">
        <v>-1604966.08</v>
      </c>
      <c r="D26" s="60"/>
    </row>
    <row r="27" spans="1:4" x14ac:dyDescent="0.2">
      <c r="A27" s="76" t="s">
        <v>655</v>
      </c>
      <c r="B27" s="76" t="s">
        <v>656</v>
      </c>
      <c r="C27" s="74">
        <v>-129676.11</v>
      </c>
      <c r="D27" s="60"/>
    </row>
    <row r="28" spans="1:4" x14ac:dyDescent="0.2">
      <c r="A28" s="76" t="s">
        <v>657</v>
      </c>
      <c r="B28" s="76" t="s">
        <v>658</v>
      </c>
      <c r="C28" s="74">
        <v>-483966.42</v>
      </c>
      <c r="D28" s="60"/>
    </row>
    <row r="29" spans="1:4" x14ac:dyDescent="0.2">
      <c r="A29" s="76" t="s">
        <v>659</v>
      </c>
      <c r="B29" s="76" t="s">
        <v>660</v>
      </c>
      <c r="C29" s="74">
        <v>-381295.44</v>
      </c>
      <c r="D29" s="60"/>
    </row>
    <row r="30" spans="1:4" x14ac:dyDescent="0.2">
      <c r="A30" s="76" t="s">
        <v>661</v>
      </c>
      <c r="B30" s="76" t="s">
        <v>662</v>
      </c>
      <c r="C30" s="74">
        <v>-158960.35999999999</v>
      </c>
      <c r="D30" s="60"/>
    </row>
    <row r="31" spans="1:4" x14ac:dyDescent="0.2">
      <c r="A31" s="76" t="s">
        <v>663</v>
      </c>
      <c r="B31" s="76" t="s">
        <v>664</v>
      </c>
      <c r="C31" s="74">
        <v>-249630.55</v>
      </c>
      <c r="D31" s="60"/>
    </row>
    <row r="32" spans="1:4" x14ac:dyDescent="0.2">
      <c r="A32" s="76" t="s">
        <v>665</v>
      </c>
      <c r="B32" s="76" t="s">
        <v>666</v>
      </c>
      <c r="C32" s="74">
        <v>-98585.38</v>
      </c>
      <c r="D32" s="60"/>
    </row>
    <row r="33" spans="1:4" x14ac:dyDescent="0.2">
      <c r="A33" s="76" t="s">
        <v>667</v>
      </c>
      <c r="B33" s="76" t="s">
        <v>668</v>
      </c>
      <c r="C33" s="74">
        <v>-23634</v>
      </c>
      <c r="D33" s="60"/>
    </row>
    <row r="34" spans="1:4" x14ac:dyDescent="0.2">
      <c r="A34" s="76" t="s">
        <v>669</v>
      </c>
      <c r="B34" s="76" t="s">
        <v>670</v>
      </c>
      <c r="C34" s="74">
        <v>-76458.559999999998</v>
      </c>
      <c r="D34" s="60"/>
    </row>
    <row r="35" spans="1:4" x14ac:dyDescent="0.2">
      <c r="A35" s="76" t="s">
        <v>671</v>
      </c>
      <c r="B35" s="76" t="s">
        <v>672</v>
      </c>
      <c r="C35" s="74">
        <v>-364954.72</v>
      </c>
      <c r="D35" s="60"/>
    </row>
    <row r="36" spans="1:4" x14ac:dyDescent="0.2">
      <c r="A36" s="76" t="s">
        <v>673</v>
      </c>
      <c r="B36" s="76" t="s">
        <v>674</v>
      </c>
      <c r="C36" s="74">
        <v>-159756.69</v>
      </c>
      <c r="D36" s="60"/>
    </row>
    <row r="37" spans="1:4" x14ac:dyDescent="0.2">
      <c r="A37" s="76" t="s">
        <v>675</v>
      </c>
      <c r="B37" s="76" t="s">
        <v>676</v>
      </c>
      <c r="C37" s="74">
        <v>-485835</v>
      </c>
      <c r="D37" s="60"/>
    </row>
    <row r="38" spans="1:4" x14ac:dyDescent="0.2">
      <c r="A38" s="76" t="s">
        <v>677</v>
      </c>
      <c r="B38" s="76" t="s">
        <v>678</v>
      </c>
      <c r="C38" s="74">
        <v>-145606.63</v>
      </c>
      <c r="D38" s="60"/>
    </row>
    <row r="39" spans="1:4" x14ac:dyDescent="0.2">
      <c r="A39" s="76" t="s">
        <v>679</v>
      </c>
      <c r="B39" s="76" t="s">
        <v>680</v>
      </c>
      <c r="C39" s="74">
        <v>-497036.79999999999</v>
      </c>
      <c r="D39" s="60"/>
    </row>
    <row r="40" spans="1:4" x14ac:dyDescent="0.2">
      <c r="A40" s="76" t="s">
        <v>681</v>
      </c>
      <c r="B40" s="76" t="s">
        <v>682</v>
      </c>
      <c r="C40" s="74">
        <v>-87324.21</v>
      </c>
      <c r="D40" s="60"/>
    </row>
    <row r="41" spans="1:4" x14ac:dyDescent="0.2">
      <c r="A41" s="76" t="s">
        <v>683</v>
      </c>
      <c r="B41" s="76" t="s">
        <v>684</v>
      </c>
      <c r="C41" s="74">
        <v>-366672.36</v>
      </c>
      <c r="D41" s="60"/>
    </row>
    <row r="42" spans="1:4" x14ac:dyDescent="0.2">
      <c r="A42" s="76" t="s">
        <v>685</v>
      </c>
      <c r="B42" s="76" t="s">
        <v>686</v>
      </c>
      <c r="C42" s="74">
        <v>-3507762.47</v>
      </c>
      <c r="D42" s="60"/>
    </row>
    <row r="43" spans="1:4" x14ac:dyDescent="0.2">
      <c r="A43" s="76" t="s">
        <v>687</v>
      </c>
      <c r="B43" s="76" t="s">
        <v>688</v>
      </c>
      <c r="C43" s="74">
        <v>-64292.82</v>
      </c>
      <c r="D43" s="60"/>
    </row>
    <row r="44" spans="1:4" x14ac:dyDescent="0.2">
      <c r="A44" s="76" t="s">
        <v>689</v>
      </c>
      <c r="B44" s="76" t="s">
        <v>690</v>
      </c>
      <c r="C44" s="74">
        <v>-1270149.6499999999</v>
      </c>
      <c r="D44" s="60"/>
    </row>
    <row r="45" spans="1:4" x14ac:dyDescent="0.2">
      <c r="A45" s="76" t="s">
        <v>691</v>
      </c>
      <c r="B45" s="76" t="s">
        <v>692</v>
      </c>
      <c r="C45" s="74">
        <v>-404498.4</v>
      </c>
      <c r="D45" s="60"/>
    </row>
    <row r="46" spans="1:4" x14ac:dyDescent="0.2">
      <c r="A46" s="76" t="s">
        <v>693</v>
      </c>
      <c r="B46" s="76" t="s">
        <v>694</v>
      </c>
      <c r="C46" s="74">
        <v>-1028166.21</v>
      </c>
      <c r="D46" s="60"/>
    </row>
    <row r="47" spans="1:4" x14ac:dyDescent="0.2">
      <c r="A47" s="76" t="s">
        <v>695</v>
      </c>
      <c r="B47" s="76" t="s">
        <v>696</v>
      </c>
      <c r="C47" s="74">
        <v>-107015.38</v>
      </c>
      <c r="D47" s="60"/>
    </row>
    <row r="48" spans="1:4" x14ac:dyDescent="0.2">
      <c r="A48" s="76" t="s">
        <v>697</v>
      </c>
      <c r="B48" s="76" t="s">
        <v>698</v>
      </c>
      <c r="C48" s="74">
        <v>-99145.41</v>
      </c>
      <c r="D48" s="60"/>
    </row>
    <row r="49" spans="1:4" x14ac:dyDescent="0.2">
      <c r="A49" s="76" t="s">
        <v>699</v>
      </c>
      <c r="B49" s="76" t="s">
        <v>700</v>
      </c>
      <c r="C49" s="74">
        <v>-4000</v>
      </c>
      <c r="D49" s="60"/>
    </row>
    <row r="50" spans="1:4" x14ac:dyDescent="0.2">
      <c r="A50" s="76" t="s">
        <v>701</v>
      </c>
      <c r="B50" s="76" t="s">
        <v>702</v>
      </c>
      <c r="C50" s="74">
        <v>-132329.60000000001</v>
      </c>
      <c r="D50" s="60"/>
    </row>
    <row r="51" spans="1:4" x14ac:dyDescent="0.2">
      <c r="A51" s="76" t="s">
        <v>703</v>
      </c>
      <c r="B51" s="76" t="s">
        <v>704</v>
      </c>
      <c r="C51" s="74">
        <v>-66991.100000000006</v>
      </c>
      <c r="D51" s="60"/>
    </row>
    <row r="52" spans="1:4" x14ac:dyDescent="0.2">
      <c r="A52" s="76" t="s">
        <v>705</v>
      </c>
      <c r="B52" s="76" t="s">
        <v>706</v>
      </c>
      <c r="C52" s="74">
        <v>-972226.5</v>
      </c>
      <c r="D52" s="60"/>
    </row>
    <row r="53" spans="1:4" x14ac:dyDescent="0.2">
      <c r="A53" s="76" t="s">
        <v>707</v>
      </c>
      <c r="B53" s="76" t="s">
        <v>708</v>
      </c>
      <c r="C53" s="74">
        <v>-68009.11</v>
      </c>
      <c r="D53" s="60"/>
    </row>
    <row r="54" spans="1:4" x14ac:dyDescent="0.2">
      <c r="A54" s="76" t="s">
        <v>709</v>
      </c>
      <c r="B54" s="76" t="s">
        <v>710</v>
      </c>
      <c r="C54" s="74">
        <v>-45430.27</v>
      </c>
      <c r="D54" s="60"/>
    </row>
    <row r="55" spans="1:4" x14ac:dyDescent="0.2">
      <c r="A55" s="76" t="s">
        <v>711</v>
      </c>
      <c r="B55" s="76" t="s">
        <v>712</v>
      </c>
      <c r="C55" s="74">
        <v>-124966.77</v>
      </c>
      <c r="D55" s="60"/>
    </row>
    <row r="56" spans="1:4" x14ac:dyDescent="0.2">
      <c r="A56" s="76" t="s">
        <v>713</v>
      </c>
      <c r="B56" s="76" t="s">
        <v>714</v>
      </c>
      <c r="C56" s="74">
        <v>-2178149.67</v>
      </c>
      <c r="D56" s="60"/>
    </row>
    <row r="57" spans="1:4" x14ac:dyDescent="0.2">
      <c r="A57" s="76" t="s">
        <v>715</v>
      </c>
      <c r="B57" s="76" t="s">
        <v>716</v>
      </c>
      <c r="C57" s="74">
        <v>-517816.19</v>
      </c>
      <c r="D57" s="60"/>
    </row>
    <row r="58" spans="1:4" x14ac:dyDescent="0.2">
      <c r="A58" s="76" t="s">
        <v>717</v>
      </c>
      <c r="B58" s="76" t="s">
        <v>718</v>
      </c>
      <c r="C58" s="74">
        <v>-4243260.0599999996</v>
      </c>
      <c r="D58" s="60"/>
    </row>
    <row r="59" spans="1:4" x14ac:dyDescent="0.2">
      <c r="A59" s="76" t="s">
        <v>719</v>
      </c>
      <c r="B59" s="76" t="s">
        <v>720</v>
      </c>
      <c r="C59" s="74">
        <v>-641247.30000000005</v>
      </c>
      <c r="D59" s="60"/>
    </row>
    <row r="60" spans="1:4" x14ac:dyDescent="0.2">
      <c r="A60" s="76" t="s">
        <v>721</v>
      </c>
      <c r="B60" s="76" t="s">
        <v>722</v>
      </c>
      <c r="C60" s="74">
        <v>-207224.57</v>
      </c>
      <c r="D60" s="60"/>
    </row>
    <row r="61" spans="1:4" x14ac:dyDescent="0.2">
      <c r="A61" s="76" t="s">
        <v>723</v>
      </c>
      <c r="B61" s="76" t="s">
        <v>724</v>
      </c>
      <c r="C61" s="74">
        <v>-4738801.62</v>
      </c>
      <c r="D61" s="60"/>
    </row>
    <row r="62" spans="1:4" x14ac:dyDescent="0.2">
      <c r="A62" s="76" t="s">
        <v>725</v>
      </c>
      <c r="B62" s="76" t="s">
        <v>726</v>
      </c>
      <c r="C62" s="74">
        <v>-26294.400000000001</v>
      </c>
      <c r="D62" s="60"/>
    </row>
    <row r="63" spans="1:4" x14ac:dyDescent="0.2">
      <c r="A63" s="76" t="s">
        <v>727</v>
      </c>
      <c r="B63" s="76" t="s">
        <v>728</v>
      </c>
      <c r="C63" s="74">
        <v>-698826.47</v>
      </c>
      <c r="D63" s="60"/>
    </row>
    <row r="64" spans="1:4" x14ac:dyDescent="0.2">
      <c r="A64" s="76" t="s">
        <v>729</v>
      </c>
      <c r="B64" s="76" t="s">
        <v>730</v>
      </c>
      <c r="C64" s="74">
        <v>-783713.61</v>
      </c>
      <c r="D64" s="60"/>
    </row>
    <row r="65" spans="1:4" x14ac:dyDescent="0.2">
      <c r="A65" s="76" t="s">
        <v>731</v>
      </c>
      <c r="B65" s="76" t="s">
        <v>732</v>
      </c>
      <c r="C65" s="74">
        <v>-871775.19</v>
      </c>
      <c r="D65" s="60"/>
    </row>
    <row r="66" spans="1:4" x14ac:dyDescent="0.2">
      <c r="A66" s="76" t="s">
        <v>733</v>
      </c>
      <c r="B66" s="76" t="s">
        <v>734</v>
      </c>
      <c r="C66" s="74">
        <v>-614842.28</v>
      </c>
      <c r="D66" s="60"/>
    </row>
    <row r="67" spans="1:4" x14ac:dyDescent="0.2">
      <c r="A67" s="76" t="s">
        <v>735</v>
      </c>
      <c r="B67" s="76" t="s">
        <v>736</v>
      </c>
      <c r="C67" s="74">
        <v>-201305.67</v>
      </c>
      <c r="D67" s="60"/>
    </row>
    <row r="68" spans="1:4" x14ac:dyDescent="0.2">
      <c r="A68" s="76" t="s">
        <v>737</v>
      </c>
      <c r="B68" s="76" t="s">
        <v>30</v>
      </c>
      <c r="C68" s="74">
        <v>-3615507.62</v>
      </c>
      <c r="D68" s="60"/>
    </row>
    <row r="69" spans="1:4" x14ac:dyDescent="0.2">
      <c r="A69" s="76" t="s">
        <v>738</v>
      </c>
      <c r="B69" s="76" t="s">
        <v>739</v>
      </c>
      <c r="C69" s="74">
        <v>-1097369.05</v>
      </c>
      <c r="D69" s="60"/>
    </row>
    <row r="70" spans="1:4" x14ac:dyDescent="0.2">
      <c r="A70" s="76" t="s">
        <v>740</v>
      </c>
      <c r="B70" s="76" t="s">
        <v>741</v>
      </c>
      <c r="C70" s="74">
        <v>-1072.97</v>
      </c>
      <c r="D70" s="60"/>
    </row>
    <row r="71" spans="1:4" x14ac:dyDescent="0.2">
      <c r="A71" s="76" t="s">
        <v>742</v>
      </c>
      <c r="B71" s="76" t="s">
        <v>743</v>
      </c>
      <c r="C71" s="74">
        <v>-128331</v>
      </c>
      <c r="D71" s="60"/>
    </row>
    <row r="72" spans="1:4" x14ac:dyDescent="0.2">
      <c r="A72" s="76" t="s">
        <v>744</v>
      </c>
      <c r="B72" s="76" t="s">
        <v>745</v>
      </c>
      <c r="C72" s="74">
        <v>-13743.82</v>
      </c>
      <c r="D72" s="60"/>
    </row>
    <row r="73" spans="1:4" x14ac:dyDescent="0.2">
      <c r="A73" s="76" t="s">
        <v>746</v>
      </c>
      <c r="B73" s="76" t="s">
        <v>747</v>
      </c>
      <c r="C73" s="74">
        <v>-173145.21</v>
      </c>
      <c r="D73" s="60"/>
    </row>
    <row r="74" spans="1:4" x14ac:dyDescent="0.2">
      <c r="A74" s="76" t="s">
        <v>748</v>
      </c>
      <c r="B74" s="76" t="s">
        <v>749</v>
      </c>
      <c r="C74" s="74">
        <v>-5654538.5499999998</v>
      </c>
      <c r="D74" s="60"/>
    </row>
    <row r="75" spans="1:4" x14ac:dyDescent="0.2">
      <c r="A75" s="76" t="s">
        <v>750</v>
      </c>
      <c r="B75" s="76" t="s">
        <v>751</v>
      </c>
      <c r="C75" s="74">
        <v>11280.8</v>
      </c>
      <c r="D75" s="60"/>
    </row>
    <row r="76" spans="1:4" x14ac:dyDescent="0.2">
      <c r="A76" s="76" t="s">
        <v>752</v>
      </c>
      <c r="B76" s="76" t="s">
        <v>753</v>
      </c>
      <c r="C76" s="74">
        <v>-36089.839999999997</v>
      </c>
      <c r="D76" s="60"/>
    </row>
    <row r="77" spans="1:4" x14ac:dyDescent="0.2">
      <c r="A77" s="76" t="s">
        <v>754</v>
      </c>
      <c r="B77" s="76" t="s">
        <v>755</v>
      </c>
      <c r="C77" s="74">
        <v>-788429.86</v>
      </c>
      <c r="D77" s="60"/>
    </row>
    <row r="78" spans="1:4" x14ac:dyDescent="0.2">
      <c r="A78" s="76" t="s">
        <v>756</v>
      </c>
      <c r="B78" s="76" t="s">
        <v>757</v>
      </c>
      <c r="C78" s="74">
        <v>-638291</v>
      </c>
      <c r="D78" s="60"/>
    </row>
    <row r="79" spans="1:4" x14ac:dyDescent="0.2">
      <c r="A79" s="76"/>
      <c r="B79" s="76"/>
      <c r="C79" s="74"/>
      <c r="D79" s="60"/>
    </row>
    <row r="80" spans="1:4" s="7" customFormat="1" x14ac:dyDescent="0.2">
      <c r="A80" s="91"/>
      <c r="B80" s="91" t="s">
        <v>184</v>
      </c>
      <c r="C80" s="71">
        <f>SUM(C8:C79)</f>
        <v>-267544149.99000016</v>
      </c>
      <c r="D80" s="82"/>
    </row>
    <row r="81" spans="1:4" s="7" customFormat="1" x14ac:dyDescent="0.2">
      <c r="A81" s="28"/>
      <c r="B81" s="28"/>
      <c r="C81" s="10"/>
      <c r="D81" s="10"/>
    </row>
    <row r="82" spans="1:4" s="7" customFormat="1" x14ac:dyDescent="0.2">
      <c r="A82" s="28"/>
      <c r="B82" s="28"/>
      <c r="C82" s="10"/>
      <c r="D82" s="10"/>
    </row>
    <row r="83" spans="1:4" x14ac:dyDescent="0.2">
      <c r="A83" s="29"/>
      <c r="B83" s="29"/>
      <c r="C83" s="26"/>
      <c r="D83" s="26"/>
    </row>
    <row r="84" spans="1:4" ht="21.75" customHeight="1" x14ac:dyDescent="0.2">
      <c r="A84" s="149" t="s">
        <v>183</v>
      </c>
      <c r="B84" s="149"/>
      <c r="C84" s="177"/>
      <c r="D84" s="53" t="s">
        <v>182</v>
      </c>
    </row>
    <row r="85" spans="1:4" x14ac:dyDescent="0.2">
      <c r="A85" s="155"/>
      <c r="B85" s="155"/>
      <c r="C85" s="156"/>
      <c r="D85" s="176"/>
    </row>
    <row r="86" spans="1:4" ht="15" customHeight="1" x14ac:dyDescent="0.2">
      <c r="A86" s="66" t="s">
        <v>44</v>
      </c>
      <c r="B86" s="65" t="s">
        <v>45</v>
      </c>
      <c r="C86" s="63" t="s">
        <v>71</v>
      </c>
      <c r="D86" s="63" t="s">
        <v>90</v>
      </c>
    </row>
    <row r="87" spans="1:4" x14ac:dyDescent="0.2">
      <c r="A87" s="76" t="s">
        <v>758</v>
      </c>
      <c r="B87" s="76" t="s">
        <v>759</v>
      </c>
      <c r="C87" s="74">
        <v>-116808196.41</v>
      </c>
      <c r="D87" s="60"/>
    </row>
    <row r="88" spans="1:4" x14ac:dyDescent="0.2">
      <c r="A88" s="76" t="s">
        <v>760</v>
      </c>
      <c r="B88" s="76" t="s">
        <v>761</v>
      </c>
      <c r="C88" s="74">
        <v>-16926495.600000001</v>
      </c>
      <c r="D88" s="60"/>
    </row>
    <row r="89" spans="1:4" x14ac:dyDescent="0.2">
      <c r="A89" s="76" t="s">
        <v>762</v>
      </c>
      <c r="B89" s="76" t="s">
        <v>763</v>
      </c>
      <c r="C89" s="74">
        <v>-10027941.48</v>
      </c>
      <c r="D89" s="60"/>
    </row>
    <row r="90" spans="1:4" x14ac:dyDescent="0.2">
      <c r="A90" s="76" t="s">
        <v>764</v>
      </c>
      <c r="B90" s="76" t="s">
        <v>765</v>
      </c>
      <c r="C90" s="74">
        <v>-2449563.98</v>
      </c>
      <c r="D90" s="60"/>
    </row>
    <row r="91" spans="1:4" x14ac:dyDescent="0.2">
      <c r="A91" s="76" t="s">
        <v>766</v>
      </c>
      <c r="B91" s="76" t="s">
        <v>767</v>
      </c>
      <c r="C91" s="74">
        <v>-1836997.2</v>
      </c>
      <c r="D91" s="60"/>
    </row>
    <row r="92" spans="1:4" x14ac:dyDescent="0.2">
      <c r="A92" s="76" t="s">
        <v>768</v>
      </c>
      <c r="B92" s="76" t="s">
        <v>769</v>
      </c>
      <c r="C92" s="74">
        <v>-4024502.89</v>
      </c>
      <c r="D92" s="60"/>
    </row>
    <row r="93" spans="1:4" x14ac:dyDescent="0.2">
      <c r="A93" s="76" t="s">
        <v>770</v>
      </c>
      <c r="B93" s="76" t="s">
        <v>771</v>
      </c>
      <c r="C93" s="74">
        <v>-29792.18</v>
      </c>
      <c r="D93" s="60"/>
    </row>
    <row r="94" spans="1:4" x14ac:dyDescent="0.2">
      <c r="A94" s="76" t="s">
        <v>772</v>
      </c>
      <c r="B94" s="76" t="s">
        <v>773</v>
      </c>
      <c r="C94" s="74">
        <v>-612609.36</v>
      </c>
      <c r="D94" s="60"/>
    </row>
    <row r="95" spans="1:4" x14ac:dyDescent="0.2">
      <c r="A95" s="76" t="s">
        <v>774</v>
      </c>
      <c r="B95" s="76" t="s">
        <v>775</v>
      </c>
      <c r="C95" s="74">
        <v>-13482539</v>
      </c>
      <c r="D95" s="60"/>
    </row>
    <row r="96" spans="1:4" x14ac:dyDescent="0.2">
      <c r="A96" s="76" t="s">
        <v>776</v>
      </c>
      <c r="B96" s="76" t="s">
        <v>777</v>
      </c>
      <c r="C96" s="74">
        <v>-106357527</v>
      </c>
      <c r="D96" s="60"/>
    </row>
    <row r="97" spans="1:4" x14ac:dyDescent="0.2">
      <c r="A97" s="76" t="s">
        <v>778</v>
      </c>
      <c r="B97" s="76" t="s">
        <v>779</v>
      </c>
      <c r="C97" s="74">
        <v>-70852887</v>
      </c>
      <c r="D97" s="60"/>
    </row>
    <row r="98" spans="1:4" x14ac:dyDescent="0.2">
      <c r="A98" s="76" t="s">
        <v>780</v>
      </c>
      <c r="B98" s="76" t="s">
        <v>781</v>
      </c>
      <c r="C98" s="74">
        <v>-746200</v>
      </c>
      <c r="D98" s="60"/>
    </row>
    <row r="99" spans="1:4" x14ac:dyDescent="0.2">
      <c r="A99" s="76" t="s">
        <v>782</v>
      </c>
      <c r="B99" s="76" t="s">
        <v>783</v>
      </c>
      <c r="C99" s="74">
        <v>-3981841.43</v>
      </c>
      <c r="D99" s="60"/>
    </row>
    <row r="100" spans="1:4" x14ac:dyDescent="0.2">
      <c r="A100" s="76" t="s">
        <v>784</v>
      </c>
      <c r="B100" s="76" t="s">
        <v>785</v>
      </c>
      <c r="C100" s="74">
        <v>-10984158</v>
      </c>
      <c r="D100" s="60"/>
    </row>
    <row r="101" spans="1:4" x14ac:dyDescent="0.2">
      <c r="A101" s="76" t="s">
        <v>786</v>
      </c>
      <c r="B101" s="76" t="s">
        <v>787</v>
      </c>
      <c r="C101" s="74">
        <v>-200000</v>
      </c>
      <c r="D101" s="60"/>
    </row>
    <row r="102" spans="1:4" x14ac:dyDescent="0.2">
      <c r="A102" s="76" t="s">
        <v>788</v>
      </c>
      <c r="B102" s="76" t="s">
        <v>789</v>
      </c>
      <c r="C102" s="74">
        <v>-23671916.32</v>
      </c>
      <c r="D102" s="60"/>
    </row>
    <row r="103" spans="1:4" x14ac:dyDescent="0.2">
      <c r="A103" s="76" t="s">
        <v>790</v>
      </c>
      <c r="B103" s="76" t="s">
        <v>791</v>
      </c>
      <c r="C103" s="74">
        <v>-1139808.32</v>
      </c>
      <c r="D103" s="60"/>
    </row>
    <row r="104" spans="1:4" x14ac:dyDescent="0.2">
      <c r="A104" s="76" t="s">
        <v>792</v>
      </c>
      <c r="B104" s="76" t="s">
        <v>793</v>
      </c>
      <c r="C104" s="74">
        <v>-1100000</v>
      </c>
      <c r="D104" s="60"/>
    </row>
    <row r="105" spans="1:4" x14ac:dyDescent="0.2">
      <c r="A105" s="76" t="s">
        <v>794</v>
      </c>
      <c r="B105" s="76" t="s">
        <v>795</v>
      </c>
      <c r="C105" s="74">
        <v>-18458487.82</v>
      </c>
      <c r="D105" s="60"/>
    </row>
    <row r="106" spans="1:4" x14ac:dyDescent="0.2">
      <c r="A106" s="76" t="s">
        <v>796</v>
      </c>
      <c r="B106" s="76" t="s">
        <v>797</v>
      </c>
      <c r="C106" s="74">
        <v>-9860330</v>
      </c>
      <c r="D106" s="60"/>
    </row>
    <row r="107" spans="1:4" x14ac:dyDescent="0.2">
      <c r="A107" s="76" t="s">
        <v>798</v>
      </c>
      <c r="B107" s="76" t="s">
        <v>799</v>
      </c>
      <c r="C107" s="74">
        <v>-14791420.859999999</v>
      </c>
      <c r="D107" s="60"/>
    </row>
    <row r="108" spans="1:4" x14ac:dyDescent="0.2">
      <c r="A108" s="76" t="s">
        <v>800</v>
      </c>
      <c r="B108" s="76" t="s">
        <v>801</v>
      </c>
      <c r="C108" s="74">
        <v>-10376289.43</v>
      </c>
      <c r="D108" s="60"/>
    </row>
    <row r="109" spans="1:4" x14ac:dyDescent="0.2">
      <c r="A109" s="76" t="s">
        <v>802</v>
      </c>
      <c r="B109" s="76" t="s">
        <v>803</v>
      </c>
      <c r="C109" s="74">
        <v>-18024802.699999999</v>
      </c>
      <c r="D109" s="60"/>
    </row>
    <row r="110" spans="1:4" x14ac:dyDescent="0.2">
      <c r="A110" s="76" t="s">
        <v>804</v>
      </c>
      <c r="B110" s="76" t="s">
        <v>805</v>
      </c>
      <c r="C110" s="74">
        <v>-1499000</v>
      </c>
      <c r="D110" s="60"/>
    </row>
    <row r="111" spans="1:4" x14ac:dyDescent="0.2">
      <c r="A111" s="76" t="s">
        <v>806</v>
      </c>
      <c r="B111" s="76" t="s">
        <v>807</v>
      </c>
      <c r="C111" s="74">
        <v>-1403490.32</v>
      </c>
      <c r="D111" s="60"/>
    </row>
    <row r="112" spans="1:4" x14ac:dyDescent="0.2">
      <c r="A112" s="76" t="s">
        <v>808</v>
      </c>
      <c r="B112" s="76" t="s">
        <v>809</v>
      </c>
      <c r="C112" s="74">
        <v>-2400000</v>
      </c>
      <c r="D112" s="60"/>
    </row>
    <row r="113" spans="1:4" x14ac:dyDescent="0.2">
      <c r="A113" s="76" t="s">
        <v>810</v>
      </c>
      <c r="B113" s="76" t="s">
        <v>811</v>
      </c>
      <c r="C113" s="74">
        <v>-36200</v>
      </c>
      <c r="D113" s="60"/>
    </row>
    <row r="114" spans="1:4" x14ac:dyDescent="0.2">
      <c r="A114" s="76" t="s">
        <v>812</v>
      </c>
      <c r="B114" s="76" t="s">
        <v>813</v>
      </c>
      <c r="C114" s="74">
        <v>-52347600</v>
      </c>
      <c r="D114" s="60"/>
    </row>
    <row r="115" spans="1:4" x14ac:dyDescent="0.2">
      <c r="A115" s="76" t="s">
        <v>814</v>
      </c>
      <c r="B115" s="76" t="s">
        <v>815</v>
      </c>
      <c r="C115" s="74">
        <v>-600000</v>
      </c>
      <c r="D115" s="60"/>
    </row>
    <row r="116" spans="1:4" x14ac:dyDescent="0.2">
      <c r="A116" s="76" t="s">
        <v>816</v>
      </c>
      <c r="B116" s="76" t="s">
        <v>817</v>
      </c>
      <c r="C116" s="74">
        <v>-213500</v>
      </c>
      <c r="D116" s="60"/>
    </row>
    <row r="117" spans="1:4" x14ac:dyDescent="0.2">
      <c r="A117" s="76" t="s">
        <v>818</v>
      </c>
      <c r="B117" s="76" t="s">
        <v>819</v>
      </c>
      <c r="C117" s="74">
        <v>-977584</v>
      </c>
      <c r="D117" s="60"/>
    </row>
    <row r="118" spans="1:4" x14ac:dyDescent="0.2">
      <c r="A118" s="76"/>
      <c r="B118" s="76"/>
      <c r="C118" s="74"/>
      <c r="D118" s="60"/>
    </row>
    <row r="119" spans="1:4" x14ac:dyDescent="0.2">
      <c r="A119" s="76"/>
      <c r="B119" s="76"/>
      <c r="C119" s="74"/>
      <c r="D119" s="60"/>
    </row>
    <row r="120" spans="1:4" x14ac:dyDescent="0.2">
      <c r="A120" s="76"/>
      <c r="B120" s="76"/>
      <c r="C120" s="74"/>
      <c r="D120" s="60"/>
    </row>
    <row r="121" spans="1:4" x14ac:dyDescent="0.2">
      <c r="A121" s="76"/>
      <c r="B121" s="76"/>
      <c r="C121" s="74"/>
      <c r="D121" s="60"/>
    </row>
    <row r="122" spans="1:4" x14ac:dyDescent="0.2">
      <c r="A122" s="76"/>
      <c r="B122" s="76"/>
      <c r="C122" s="74"/>
      <c r="D122" s="60"/>
    </row>
    <row r="123" spans="1:4" x14ac:dyDescent="0.2">
      <c r="A123" s="76"/>
      <c r="B123" s="76"/>
      <c r="C123" s="74"/>
      <c r="D123" s="60"/>
    </row>
    <row r="124" spans="1:4" x14ac:dyDescent="0.2">
      <c r="A124" s="91"/>
      <c r="B124" s="91" t="s">
        <v>181</v>
      </c>
      <c r="C124" s="71">
        <f>SUM(C87:C123)</f>
        <v>-516221681.29999995</v>
      </c>
      <c r="D124" s="82"/>
    </row>
    <row r="125" spans="1:4" x14ac:dyDescent="0.2">
      <c r="A125" s="29"/>
      <c r="B125" s="29"/>
      <c r="C125" s="26"/>
      <c r="D125" s="26"/>
    </row>
    <row r="126" spans="1:4" x14ac:dyDescent="0.2">
      <c r="A126" s="29"/>
      <c r="B126" s="29"/>
      <c r="C126" s="26"/>
      <c r="D126" s="26"/>
    </row>
    <row r="127" spans="1:4" x14ac:dyDescent="0.2">
      <c r="A127" s="29"/>
      <c r="B127" s="29"/>
      <c r="C127" s="26"/>
      <c r="D127" s="26"/>
    </row>
    <row r="128" spans="1:4" x14ac:dyDescent="0.2">
      <c r="A128" s="29"/>
      <c r="B128" s="29"/>
      <c r="C128" s="26"/>
      <c r="D128" s="26"/>
    </row>
    <row r="129" spans="1:4" x14ac:dyDescent="0.2">
      <c r="A129" s="29"/>
      <c r="B129" s="29"/>
      <c r="C129" s="26"/>
      <c r="D129" s="26"/>
    </row>
    <row r="130" spans="1:4" x14ac:dyDescent="0.2">
      <c r="A130" s="29"/>
      <c r="B130" s="29"/>
      <c r="C130" s="26"/>
      <c r="D130" s="26"/>
    </row>
    <row r="131" spans="1:4" x14ac:dyDescent="0.2">
      <c r="A131" s="29"/>
      <c r="B131" s="29"/>
      <c r="C131" s="26"/>
      <c r="D131" s="26"/>
    </row>
    <row r="132" spans="1:4" x14ac:dyDescent="0.2">
      <c r="A132" s="29"/>
      <c r="B132" s="29"/>
      <c r="C132" s="26"/>
      <c r="D132" s="26"/>
    </row>
    <row r="133" spans="1:4" x14ac:dyDescent="0.2">
      <c r="A133" s="29"/>
      <c r="B133" s="29"/>
      <c r="C133" s="26"/>
      <c r="D133" s="26"/>
    </row>
    <row r="134" spans="1:4" x14ac:dyDescent="0.2">
      <c r="A134" s="29"/>
      <c r="B134" s="29"/>
      <c r="C134" s="26"/>
      <c r="D134" s="26"/>
    </row>
    <row r="135" spans="1:4" x14ac:dyDescent="0.2">
      <c r="A135" s="29"/>
      <c r="B135" s="29"/>
      <c r="C135" s="26"/>
      <c r="D135" s="26"/>
    </row>
    <row r="136" spans="1:4" x14ac:dyDescent="0.2">
      <c r="A136" s="29"/>
      <c r="B136" s="29"/>
      <c r="C136" s="26"/>
      <c r="D136" s="26"/>
    </row>
    <row r="137" spans="1:4" x14ac:dyDescent="0.2">
      <c r="A137" s="29"/>
      <c r="B137" s="29"/>
      <c r="C137" s="26"/>
      <c r="D137" s="26"/>
    </row>
    <row r="138" spans="1:4" x14ac:dyDescent="0.2">
      <c r="A138" s="29"/>
      <c r="B138" s="29"/>
      <c r="C138" s="26"/>
      <c r="D138" s="26"/>
    </row>
    <row r="139" spans="1:4" x14ac:dyDescent="0.2">
      <c r="A139" s="29"/>
      <c r="B139" s="29"/>
      <c r="C139" s="26"/>
      <c r="D139" s="26"/>
    </row>
    <row r="140" spans="1:4" x14ac:dyDescent="0.2">
      <c r="A140" s="29"/>
      <c r="B140" s="29"/>
      <c r="C140" s="26"/>
      <c r="D140" s="26"/>
    </row>
    <row r="141" spans="1:4" x14ac:dyDescent="0.2">
      <c r="A141" s="29"/>
      <c r="B141" s="29"/>
      <c r="C141" s="26"/>
      <c r="D141" s="26"/>
    </row>
  </sheetData>
  <dataValidations count="4">
    <dataValidation allowBlank="1" showInputMessage="1" showErrorMessage="1" prompt="Saldo final de la Información Financiera Trimestral que se presenta (trimestral: 1er, 2do, 3ro. o 4to.)." sqref="C7 C86"/>
    <dataValidation allowBlank="1" showInputMessage="1" showErrorMessage="1" prompt="Corresponde al número de la cuenta de acuerdo al Plan de Cuentas emitido por el CONAC (DOF 23/12/2015)." sqref="A7 A86"/>
    <dataValidation allowBlank="1" showInputMessage="1" showErrorMessage="1" prompt="Corresponde al nombre o descripción de la cuenta de acuerdo al Plan de Cuentas emitido por el CONAC." sqref="B7 B86"/>
    <dataValidation allowBlank="1" showInputMessage="1" showErrorMessage="1" prompt="Características cualitativas significativas que les impacten financieramente." sqref="D7 D86"/>
  </dataValidations>
  <pageMargins left="0.25" right="0.25" top="0.75" bottom="0.75" header="0.3" footer="0.3"/>
  <pageSetup scale="9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6" sqref="A1:E16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5" width="17.7109375" style="44" customWidth="1"/>
    <col min="6" max="6" width="11.42578125" style="44" customWidth="1"/>
    <col min="7" max="16384" width="11.42578125" style="44"/>
  </cols>
  <sheetData>
    <row r="1" spans="1:5" x14ac:dyDescent="0.2">
      <c r="A1" s="20" t="s">
        <v>42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149" t="s">
        <v>189</v>
      </c>
      <c r="B5" s="149"/>
      <c r="C5" s="21"/>
      <c r="E5" s="53" t="s">
        <v>188</v>
      </c>
    </row>
    <row r="6" spans="1:5" x14ac:dyDescent="0.2">
      <c r="A6" s="155"/>
      <c r="B6" s="155"/>
      <c r="C6" s="156"/>
      <c r="D6" s="155"/>
      <c r="E6" s="176"/>
    </row>
    <row r="7" spans="1:5" ht="15" customHeight="1" x14ac:dyDescent="0.2">
      <c r="A7" s="66" t="s">
        <v>44</v>
      </c>
      <c r="B7" s="65" t="s">
        <v>45</v>
      </c>
      <c r="C7" s="63" t="s">
        <v>71</v>
      </c>
      <c r="D7" s="183" t="s">
        <v>168</v>
      </c>
      <c r="E7" s="63" t="s">
        <v>90</v>
      </c>
    </row>
    <row r="8" spans="1:5" x14ac:dyDescent="0.2">
      <c r="A8" s="182" t="s">
        <v>294</v>
      </c>
      <c r="B8" s="182" t="s">
        <v>294</v>
      </c>
      <c r="C8" s="181"/>
      <c r="D8" s="180"/>
      <c r="E8" s="180"/>
    </row>
    <row r="9" spans="1:5" x14ac:dyDescent="0.2">
      <c r="A9" s="182"/>
      <c r="B9" s="182"/>
      <c r="C9" s="181"/>
      <c r="D9" s="180"/>
      <c r="E9" s="180"/>
    </row>
    <row r="10" spans="1:5" x14ac:dyDescent="0.2">
      <c r="A10" s="182"/>
      <c r="B10" s="182"/>
      <c r="C10" s="181"/>
      <c r="D10" s="180"/>
      <c r="E10" s="180"/>
    </row>
    <row r="11" spans="1:5" x14ac:dyDescent="0.2">
      <c r="A11" s="182"/>
      <c r="B11" s="182"/>
      <c r="C11" s="181"/>
      <c r="D11" s="180"/>
      <c r="E11" s="180"/>
    </row>
    <row r="12" spans="1:5" x14ac:dyDescent="0.2">
      <c r="A12" s="182"/>
      <c r="B12" s="182"/>
      <c r="C12" s="181"/>
      <c r="D12" s="180"/>
      <c r="E12" s="180"/>
    </row>
    <row r="13" spans="1:5" x14ac:dyDescent="0.2">
      <c r="A13" s="182"/>
      <c r="B13" s="182"/>
      <c r="C13" s="181"/>
      <c r="D13" s="180"/>
      <c r="E13" s="180"/>
    </row>
    <row r="14" spans="1:5" x14ac:dyDescent="0.2">
      <c r="A14" s="179"/>
      <c r="B14" s="91" t="s">
        <v>187</v>
      </c>
      <c r="C14" s="58">
        <f>SUM(C8:C13)</f>
        <v>0</v>
      </c>
      <c r="D14" s="178"/>
      <c r="E14" s="17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opLeftCell="A84" zoomScaleNormal="100" zoomScaleSheetLayoutView="100" workbookViewId="0">
      <selection sqref="A1:E130"/>
    </sheetView>
  </sheetViews>
  <sheetFormatPr baseColWidth="10" defaultRowHeight="11.25" x14ac:dyDescent="0.2"/>
  <cols>
    <col min="1" max="1" width="20.7109375" style="29" customWidth="1"/>
    <col min="2" max="2" width="50.7109375" style="29" customWidth="1"/>
    <col min="3" max="3" width="17.7109375" style="26" customWidth="1"/>
    <col min="4" max="4" width="17.7109375" style="32" customWidth="1"/>
    <col min="5" max="5" width="17.7109375" style="33" customWidth="1"/>
    <col min="6" max="8" width="11.42578125" style="29"/>
    <col min="9" max="16384" width="11.42578125" style="44"/>
  </cols>
  <sheetData>
    <row r="1" spans="1:8" s="11" customFormat="1" ht="11.25" customHeight="1" x14ac:dyDescent="0.2">
      <c r="A1" s="20" t="s">
        <v>42</v>
      </c>
      <c r="B1" s="20"/>
      <c r="C1" s="21"/>
      <c r="D1" s="196"/>
      <c r="E1" s="5"/>
    </row>
    <row r="2" spans="1:8" s="11" customFormat="1" ht="11.25" customHeight="1" x14ac:dyDescent="0.2">
      <c r="A2" s="20" t="s">
        <v>0</v>
      </c>
      <c r="B2" s="20"/>
      <c r="C2" s="21"/>
      <c r="D2" s="196"/>
      <c r="E2" s="25"/>
    </row>
    <row r="3" spans="1:8" s="11" customFormat="1" ht="10.5" customHeight="1" x14ac:dyDescent="0.2">
      <c r="C3" s="21"/>
      <c r="D3" s="196"/>
      <c r="E3" s="25"/>
    </row>
    <row r="4" spans="1:8" s="11" customFormat="1" ht="10.5" customHeight="1" x14ac:dyDescent="0.2">
      <c r="C4" s="21"/>
      <c r="D4" s="196"/>
      <c r="E4" s="25"/>
    </row>
    <row r="5" spans="1:8" s="11" customFormat="1" ht="11.25" customHeight="1" x14ac:dyDescent="0.2">
      <c r="A5" s="55" t="s">
        <v>194</v>
      </c>
      <c r="B5" s="55"/>
      <c r="C5" s="21"/>
      <c r="D5" s="195"/>
      <c r="E5" s="194" t="s">
        <v>193</v>
      </c>
    </row>
    <row r="6" spans="1:8" ht="11.25" customHeight="1" x14ac:dyDescent="0.2">
      <c r="A6" s="89"/>
      <c r="B6" s="89"/>
      <c r="C6" s="87"/>
      <c r="D6" s="193"/>
      <c r="E6" s="3"/>
      <c r="F6" s="44"/>
      <c r="G6" s="44"/>
      <c r="H6" s="44"/>
    </row>
    <row r="7" spans="1:8" ht="15" customHeight="1" x14ac:dyDescent="0.2">
      <c r="A7" s="66" t="s">
        <v>44</v>
      </c>
      <c r="B7" s="65" t="s">
        <v>45</v>
      </c>
      <c r="C7" s="63" t="s">
        <v>71</v>
      </c>
      <c r="D7" s="192" t="s">
        <v>192</v>
      </c>
      <c r="E7" s="191" t="s">
        <v>191</v>
      </c>
      <c r="F7" s="44"/>
      <c r="G7" s="44"/>
      <c r="H7" s="44"/>
    </row>
    <row r="8" spans="1:8" x14ac:dyDescent="0.2">
      <c r="A8" s="76" t="s">
        <v>820</v>
      </c>
      <c r="B8" s="76" t="s">
        <v>821</v>
      </c>
      <c r="C8" s="92">
        <v>111454715.7</v>
      </c>
      <c r="D8" s="190">
        <f>C8/C129</f>
        <v>0.29266182675343311</v>
      </c>
      <c r="E8" s="189"/>
    </row>
    <row r="9" spans="1:8" x14ac:dyDescent="0.2">
      <c r="A9" s="76" t="s">
        <v>822</v>
      </c>
      <c r="B9" s="76" t="s">
        <v>823</v>
      </c>
      <c r="C9" s="92">
        <v>1137974.76</v>
      </c>
      <c r="D9" s="190">
        <f>C9/C129</f>
        <v>2.9881353154884915E-3</v>
      </c>
      <c r="E9" s="189"/>
    </row>
    <row r="10" spans="1:8" x14ac:dyDescent="0.2">
      <c r="A10" s="76" t="s">
        <v>824</v>
      </c>
      <c r="B10" s="76" t="s">
        <v>825</v>
      </c>
      <c r="C10" s="92">
        <v>11902932.880000001</v>
      </c>
      <c r="D10" s="190">
        <f>C10/C129</f>
        <v>3.1255152000574375E-2</v>
      </c>
      <c r="E10" s="189"/>
    </row>
    <row r="11" spans="1:8" x14ac:dyDescent="0.2">
      <c r="A11" s="76" t="s">
        <v>826</v>
      </c>
      <c r="B11" s="76" t="s">
        <v>827</v>
      </c>
      <c r="C11" s="92">
        <v>397475.7</v>
      </c>
      <c r="D11" s="190">
        <f>C11/C129</f>
        <v>1.0437060802811733E-3</v>
      </c>
      <c r="E11" s="189"/>
    </row>
    <row r="12" spans="1:8" x14ac:dyDescent="0.2">
      <c r="A12" s="76" t="s">
        <v>828</v>
      </c>
      <c r="B12" s="76" t="s">
        <v>829</v>
      </c>
      <c r="C12" s="92">
        <v>528938.93000000005</v>
      </c>
      <c r="D12" s="190">
        <f>C12/C129</f>
        <v>1.3889069881213316E-3</v>
      </c>
      <c r="E12" s="189"/>
    </row>
    <row r="13" spans="1:8" x14ac:dyDescent="0.2">
      <c r="A13" s="76" t="s">
        <v>830</v>
      </c>
      <c r="B13" s="76" t="s">
        <v>831</v>
      </c>
      <c r="C13" s="92">
        <v>532282.80000000005</v>
      </c>
      <c r="D13" s="190">
        <f>C13/C129</f>
        <v>1.3976874430036549E-3</v>
      </c>
      <c r="E13" s="189"/>
    </row>
    <row r="14" spans="1:8" x14ac:dyDescent="0.2">
      <c r="A14" s="76" t="s">
        <v>832</v>
      </c>
      <c r="B14" s="76" t="s">
        <v>833</v>
      </c>
      <c r="C14" s="92">
        <v>5430996.7300000004</v>
      </c>
      <c r="D14" s="190">
        <f>C14/C129</f>
        <v>1.4260907796597807E-2</v>
      </c>
      <c r="E14" s="189"/>
    </row>
    <row r="15" spans="1:8" x14ac:dyDescent="0.2">
      <c r="A15" s="76" t="s">
        <v>834</v>
      </c>
      <c r="B15" s="76" t="s">
        <v>835</v>
      </c>
      <c r="C15" s="92">
        <v>3942232.34</v>
      </c>
      <c r="D15" s="190">
        <f>C15/C129</f>
        <v>1.0351656373305533E-2</v>
      </c>
      <c r="E15" s="189"/>
    </row>
    <row r="16" spans="1:8" x14ac:dyDescent="0.2">
      <c r="A16" s="76" t="s">
        <v>836</v>
      </c>
      <c r="B16" s="76" t="s">
        <v>837</v>
      </c>
      <c r="C16" s="92">
        <v>611001.09</v>
      </c>
      <c r="D16" s="190">
        <f>C16/C129</f>
        <v>1.6043887782106539E-3</v>
      </c>
      <c r="E16" s="189"/>
    </row>
    <row r="17" spans="1:5" x14ac:dyDescent="0.2">
      <c r="A17" s="76" t="s">
        <v>838</v>
      </c>
      <c r="B17" s="76" t="s">
        <v>839</v>
      </c>
      <c r="C17" s="92">
        <v>279910.40000000002</v>
      </c>
      <c r="D17" s="190">
        <f>C17/C129</f>
        <v>7.3499886009115872E-4</v>
      </c>
      <c r="E17" s="189"/>
    </row>
    <row r="18" spans="1:5" x14ac:dyDescent="0.2">
      <c r="A18" s="76" t="s">
        <v>840</v>
      </c>
      <c r="B18" s="76" t="s">
        <v>841</v>
      </c>
      <c r="C18" s="92">
        <v>512234.51</v>
      </c>
      <c r="D18" s="190">
        <f>C18/C129</f>
        <v>1.3450439174441293E-3</v>
      </c>
      <c r="E18" s="189"/>
    </row>
    <row r="19" spans="1:5" x14ac:dyDescent="0.2">
      <c r="A19" s="76" t="s">
        <v>842</v>
      </c>
      <c r="B19" s="76" t="s">
        <v>843</v>
      </c>
      <c r="C19" s="92">
        <v>27312.06</v>
      </c>
      <c r="D19" s="190">
        <f>C19/C129</f>
        <v>7.1716995748429961E-5</v>
      </c>
      <c r="E19" s="189"/>
    </row>
    <row r="20" spans="1:5" x14ac:dyDescent="0.2">
      <c r="A20" s="76" t="s">
        <v>844</v>
      </c>
      <c r="B20" s="76" t="s">
        <v>845</v>
      </c>
      <c r="C20" s="92">
        <v>700</v>
      </c>
      <c r="D20" s="190">
        <f>C20/C129</f>
        <v>1.8380853375359081E-6</v>
      </c>
      <c r="E20" s="189"/>
    </row>
    <row r="21" spans="1:5" x14ac:dyDescent="0.2">
      <c r="A21" s="76" t="s">
        <v>846</v>
      </c>
      <c r="B21" s="76" t="s">
        <v>847</v>
      </c>
      <c r="C21" s="92">
        <v>473676.97</v>
      </c>
      <c r="D21" s="190">
        <f>C21/C129</f>
        <v>1.2437981332649088E-3</v>
      </c>
      <c r="E21" s="189"/>
    </row>
    <row r="22" spans="1:5" x14ac:dyDescent="0.2">
      <c r="A22" s="76" t="s">
        <v>848</v>
      </c>
      <c r="B22" s="76" t="s">
        <v>849</v>
      </c>
      <c r="C22" s="92">
        <v>11979</v>
      </c>
      <c r="D22" s="190">
        <f>C22/C129</f>
        <v>3.1454891797632351E-5</v>
      </c>
      <c r="E22" s="189"/>
    </row>
    <row r="23" spans="1:5" x14ac:dyDescent="0.2">
      <c r="A23" s="76" t="s">
        <v>850</v>
      </c>
      <c r="B23" s="76" t="s">
        <v>851</v>
      </c>
      <c r="C23" s="92">
        <v>521325.86</v>
      </c>
      <c r="D23" s="190">
        <f>C23/C129</f>
        <v>1.3689163133489965E-3</v>
      </c>
      <c r="E23" s="189"/>
    </row>
    <row r="24" spans="1:5" x14ac:dyDescent="0.2">
      <c r="A24" s="76" t="s">
        <v>852</v>
      </c>
      <c r="B24" s="76" t="s">
        <v>853</v>
      </c>
      <c r="C24" s="92">
        <v>528138.64</v>
      </c>
      <c r="D24" s="190">
        <f>C24/C129</f>
        <v>1.3868055576716507E-3</v>
      </c>
      <c r="E24" s="189"/>
    </row>
    <row r="25" spans="1:5" x14ac:dyDescent="0.2">
      <c r="A25" s="76" t="s">
        <v>854</v>
      </c>
      <c r="B25" s="76" t="s">
        <v>855</v>
      </c>
      <c r="C25" s="92">
        <v>155883</v>
      </c>
      <c r="D25" s="190">
        <f>C25/C129</f>
        <v>4.0932322381587139E-4</v>
      </c>
      <c r="E25" s="189"/>
    </row>
    <row r="26" spans="1:5" x14ac:dyDescent="0.2">
      <c r="A26" s="76" t="s">
        <v>856</v>
      </c>
      <c r="B26" s="76" t="s">
        <v>857</v>
      </c>
      <c r="C26" s="92">
        <v>2612.3200000000002</v>
      </c>
      <c r="D26" s="190">
        <f>C26/C129</f>
        <v>6.8595244127882914E-6</v>
      </c>
      <c r="E26" s="189"/>
    </row>
    <row r="27" spans="1:5" x14ac:dyDescent="0.2">
      <c r="A27" s="76" t="s">
        <v>858</v>
      </c>
      <c r="B27" s="76" t="s">
        <v>859</v>
      </c>
      <c r="C27" s="92">
        <v>241.2</v>
      </c>
      <c r="D27" s="190">
        <f>C27/C129</f>
        <v>6.3335169059094432E-7</v>
      </c>
      <c r="E27" s="189"/>
    </row>
    <row r="28" spans="1:5" x14ac:dyDescent="0.2">
      <c r="A28" s="76" t="s">
        <v>860</v>
      </c>
      <c r="B28" s="76" t="s">
        <v>861</v>
      </c>
      <c r="C28" s="92">
        <v>13748.9</v>
      </c>
      <c r="D28" s="190">
        <f>C28/C129</f>
        <v>3.6102359281782067E-5</v>
      </c>
      <c r="E28" s="189"/>
    </row>
    <row r="29" spans="1:5" x14ac:dyDescent="0.2">
      <c r="A29" s="76" t="s">
        <v>862</v>
      </c>
      <c r="B29" s="76" t="s">
        <v>863</v>
      </c>
      <c r="C29" s="92">
        <v>735641.59999999998</v>
      </c>
      <c r="D29" s="190">
        <f>C29/C129</f>
        <v>1.931674340916365E-3</v>
      </c>
      <c r="E29" s="189"/>
    </row>
    <row r="30" spans="1:5" x14ac:dyDescent="0.2">
      <c r="A30" s="76" t="s">
        <v>864</v>
      </c>
      <c r="B30" s="76" t="s">
        <v>865</v>
      </c>
      <c r="C30" s="92">
        <v>240813.07</v>
      </c>
      <c r="D30" s="190">
        <f>C30/C129</f>
        <v>6.3233567579144042E-4</v>
      </c>
      <c r="E30" s="189"/>
    </row>
    <row r="31" spans="1:5" x14ac:dyDescent="0.2">
      <c r="A31" s="76" t="s">
        <v>866</v>
      </c>
      <c r="B31" s="76" t="s">
        <v>867</v>
      </c>
      <c r="C31" s="92">
        <v>4019.96</v>
      </c>
      <c r="D31" s="190">
        <f>C31/C129</f>
        <v>1.0555756476401214E-5</v>
      </c>
      <c r="E31" s="189"/>
    </row>
    <row r="32" spans="1:5" x14ac:dyDescent="0.2">
      <c r="A32" s="76" t="s">
        <v>868</v>
      </c>
      <c r="B32" s="76" t="s">
        <v>869</v>
      </c>
      <c r="C32" s="92">
        <v>2082.1999999999998</v>
      </c>
      <c r="D32" s="190">
        <f>C32/C129</f>
        <v>5.4675161283103823E-6</v>
      </c>
      <c r="E32" s="189"/>
    </row>
    <row r="33" spans="1:5" x14ac:dyDescent="0.2">
      <c r="A33" s="76" t="s">
        <v>870</v>
      </c>
      <c r="B33" s="76" t="s">
        <v>871</v>
      </c>
      <c r="C33" s="92">
        <v>949515.41</v>
      </c>
      <c r="D33" s="190">
        <f>C33/C129</f>
        <v>2.4932719326934234E-3</v>
      </c>
      <c r="E33" s="189"/>
    </row>
    <row r="34" spans="1:5" x14ac:dyDescent="0.2">
      <c r="A34" s="76" t="s">
        <v>872</v>
      </c>
      <c r="B34" s="76" t="s">
        <v>873</v>
      </c>
      <c r="C34" s="92">
        <v>505673.52</v>
      </c>
      <c r="D34" s="190">
        <f>C34/C129</f>
        <v>1.327815832417387E-3</v>
      </c>
      <c r="E34" s="189"/>
    </row>
    <row r="35" spans="1:5" x14ac:dyDescent="0.2">
      <c r="A35" s="76" t="s">
        <v>874</v>
      </c>
      <c r="B35" s="76" t="s">
        <v>875</v>
      </c>
      <c r="C35" s="92">
        <v>53029.4</v>
      </c>
      <c r="D35" s="190">
        <f>C35/C129</f>
        <v>1.3924651799760956E-4</v>
      </c>
      <c r="E35" s="189"/>
    </row>
    <row r="36" spans="1:5" x14ac:dyDescent="0.2">
      <c r="A36" s="76" t="s">
        <v>876</v>
      </c>
      <c r="B36" s="76" t="s">
        <v>877</v>
      </c>
      <c r="C36" s="92">
        <v>618346.78</v>
      </c>
      <c r="D36" s="190">
        <f>C36/C129</f>
        <v>1.6236773569007744E-3</v>
      </c>
      <c r="E36" s="189"/>
    </row>
    <row r="37" spans="1:5" x14ac:dyDescent="0.2">
      <c r="A37" s="76" t="s">
        <v>878</v>
      </c>
      <c r="B37" s="76" t="s">
        <v>879</v>
      </c>
      <c r="C37" s="92">
        <v>6090</v>
      </c>
      <c r="D37" s="190">
        <f>C37/C129</f>
        <v>1.5991342436562399E-5</v>
      </c>
      <c r="E37" s="189"/>
    </row>
    <row r="38" spans="1:5" x14ac:dyDescent="0.2">
      <c r="A38" s="76" t="s">
        <v>880</v>
      </c>
      <c r="B38" s="76" t="s">
        <v>881</v>
      </c>
      <c r="C38" s="92">
        <v>19886.68</v>
      </c>
      <c r="D38" s="190">
        <f>C38/C129</f>
        <v>5.2219164171812276E-5</v>
      </c>
      <c r="E38" s="189"/>
    </row>
    <row r="39" spans="1:5" x14ac:dyDescent="0.2">
      <c r="A39" s="76" t="s">
        <v>882</v>
      </c>
      <c r="B39" s="76" t="s">
        <v>883</v>
      </c>
      <c r="C39" s="92">
        <v>4903771.21</v>
      </c>
      <c r="D39" s="190">
        <f>C39/C129</f>
        <v>1.2876499942473883E-2</v>
      </c>
      <c r="E39" s="189"/>
    </row>
    <row r="40" spans="1:5" x14ac:dyDescent="0.2">
      <c r="A40" s="76" t="s">
        <v>884</v>
      </c>
      <c r="B40" s="76" t="s">
        <v>885</v>
      </c>
      <c r="C40" s="92">
        <v>223800.07</v>
      </c>
      <c r="D40" s="190">
        <f>C40/C129</f>
        <v>5.8766232458072837E-4</v>
      </c>
      <c r="E40" s="189"/>
    </row>
    <row r="41" spans="1:5" x14ac:dyDescent="0.2">
      <c r="A41" s="76" t="s">
        <v>886</v>
      </c>
      <c r="B41" s="76" t="s">
        <v>887</v>
      </c>
      <c r="C41" s="92">
        <v>4613413.68</v>
      </c>
      <c r="D41" s="190">
        <f>C41/C129</f>
        <v>1.2114068630279393E-2</v>
      </c>
      <c r="E41" s="189"/>
    </row>
    <row r="42" spans="1:5" x14ac:dyDescent="0.2">
      <c r="A42" s="76" t="s">
        <v>888</v>
      </c>
      <c r="B42" s="76" t="s">
        <v>889</v>
      </c>
      <c r="C42" s="92">
        <v>11637034.050000001</v>
      </c>
      <c r="D42" s="190">
        <f>C42/C129</f>
        <v>3.0556945228158727E-2</v>
      </c>
      <c r="E42" s="189"/>
    </row>
    <row r="43" spans="1:5" x14ac:dyDescent="0.2">
      <c r="A43" s="76" t="s">
        <v>890</v>
      </c>
      <c r="B43" s="76" t="s">
        <v>891</v>
      </c>
      <c r="C43" s="92">
        <v>2328743.11</v>
      </c>
      <c r="D43" s="190">
        <f>C43/C129</f>
        <v>6.1148979505411E-3</v>
      </c>
      <c r="E43" s="189"/>
    </row>
    <row r="44" spans="1:5" x14ac:dyDescent="0.2">
      <c r="A44" s="76" t="s">
        <v>892</v>
      </c>
      <c r="B44" s="76" t="s">
        <v>893</v>
      </c>
      <c r="C44" s="92">
        <v>3200973.62</v>
      </c>
      <c r="D44" s="190">
        <f>C44/C129</f>
        <v>8.4052323953731963E-3</v>
      </c>
      <c r="E44" s="189"/>
    </row>
    <row r="45" spans="1:5" x14ac:dyDescent="0.2">
      <c r="A45" s="76" t="s">
        <v>894</v>
      </c>
      <c r="B45" s="76" t="s">
        <v>895</v>
      </c>
      <c r="C45" s="92">
        <v>239389.56</v>
      </c>
      <c r="D45" s="190">
        <f>C45/C129</f>
        <v>6.2859777170738934E-4</v>
      </c>
      <c r="E45" s="189"/>
    </row>
    <row r="46" spans="1:5" x14ac:dyDescent="0.2">
      <c r="A46" s="76" t="s">
        <v>896</v>
      </c>
      <c r="B46" s="76" t="s">
        <v>897</v>
      </c>
      <c r="C46" s="92">
        <v>66794.42</v>
      </c>
      <c r="D46" s="190">
        <f>C46/C129</f>
        <v>1.7539120575887888E-4</v>
      </c>
      <c r="E46" s="189"/>
    </row>
    <row r="47" spans="1:5" x14ac:dyDescent="0.2">
      <c r="A47" s="76" t="s">
        <v>898</v>
      </c>
      <c r="B47" s="76" t="s">
        <v>899</v>
      </c>
      <c r="C47" s="92">
        <v>39482.5</v>
      </c>
      <c r="D47" s="190">
        <f>C47/C129</f>
        <v>1.0367457762751641E-4</v>
      </c>
      <c r="E47" s="189"/>
    </row>
    <row r="48" spans="1:5" x14ac:dyDescent="0.2">
      <c r="A48" s="76" t="s">
        <v>900</v>
      </c>
      <c r="B48" s="76" t="s">
        <v>901</v>
      </c>
      <c r="C48" s="92">
        <v>16240</v>
      </c>
      <c r="D48" s="190">
        <f>C48/C129</f>
        <v>4.2643579830833071E-5</v>
      </c>
      <c r="E48" s="189"/>
    </row>
    <row r="49" spans="1:5" x14ac:dyDescent="0.2">
      <c r="A49" s="76" t="s">
        <v>902</v>
      </c>
      <c r="B49" s="76" t="s">
        <v>903</v>
      </c>
      <c r="C49" s="92">
        <v>167945.26</v>
      </c>
      <c r="D49" s="190">
        <f>C49/C129</f>
        <v>4.4099674273522269E-4</v>
      </c>
      <c r="E49" s="189"/>
    </row>
    <row r="50" spans="1:5" x14ac:dyDescent="0.2">
      <c r="A50" s="76" t="s">
        <v>904</v>
      </c>
      <c r="B50" s="76" t="s">
        <v>905</v>
      </c>
      <c r="C50" s="92">
        <v>134804.65</v>
      </c>
      <c r="D50" s="190">
        <f>C50/C129</f>
        <v>3.5397492942379992E-4</v>
      </c>
      <c r="E50" s="189"/>
    </row>
    <row r="51" spans="1:5" x14ac:dyDescent="0.2">
      <c r="A51" s="76" t="s">
        <v>906</v>
      </c>
      <c r="B51" s="76" t="s">
        <v>907</v>
      </c>
      <c r="C51" s="92">
        <v>16579.95</v>
      </c>
      <c r="D51" s="190">
        <f>C51/C129</f>
        <v>4.3536232845826399E-5</v>
      </c>
      <c r="E51" s="189"/>
    </row>
    <row r="52" spans="1:5" x14ac:dyDescent="0.2">
      <c r="A52" s="76" t="s">
        <v>908</v>
      </c>
      <c r="B52" s="76" t="s">
        <v>909</v>
      </c>
      <c r="C52" s="92">
        <v>162130.32999999999</v>
      </c>
      <c r="D52" s="190">
        <f>C52/C129</f>
        <v>4.2572768906122592E-4</v>
      </c>
      <c r="E52" s="189"/>
    </row>
    <row r="53" spans="1:5" x14ac:dyDescent="0.2">
      <c r="A53" s="76" t="s">
        <v>910</v>
      </c>
      <c r="B53" s="76" t="s">
        <v>911</v>
      </c>
      <c r="C53" s="92">
        <v>60463.83</v>
      </c>
      <c r="D53" s="190">
        <f>C53/C129</f>
        <v>1.5876811339180538E-4</v>
      </c>
      <c r="E53" s="189"/>
    </row>
    <row r="54" spans="1:5" x14ac:dyDescent="0.2">
      <c r="A54" s="76" t="s">
        <v>912</v>
      </c>
      <c r="B54" s="76" t="s">
        <v>913</v>
      </c>
      <c r="C54" s="92">
        <v>4919.99</v>
      </c>
      <c r="D54" s="190">
        <f>C54/C129</f>
        <v>1.2919087828318988E-5</v>
      </c>
      <c r="E54" s="189"/>
    </row>
    <row r="55" spans="1:5" x14ac:dyDescent="0.2">
      <c r="A55" s="76" t="s">
        <v>914</v>
      </c>
      <c r="B55" s="76" t="s">
        <v>915</v>
      </c>
      <c r="C55" s="92">
        <v>21146366.760000002</v>
      </c>
      <c r="D55" s="190">
        <f>C55/C129</f>
        <v>5.5526895262446731E-2</v>
      </c>
      <c r="E55" s="189"/>
    </row>
    <row r="56" spans="1:5" x14ac:dyDescent="0.2">
      <c r="A56" s="76" t="s">
        <v>916</v>
      </c>
      <c r="B56" s="76" t="s">
        <v>917</v>
      </c>
      <c r="C56" s="92">
        <v>202678.81</v>
      </c>
      <c r="D56" s="190">
        <f>C56/C129</f>
        <v>5.3220135555746601E-4</v>
      </c>
      <c r="E56" s="189"/>
    </row>
    <row r="57" spans="1:5" x14ac:dyDescent="0.2">
      <c r="A57" s="76" t="s">
        <v>918</v>
      </c>
      <c r="B57" s="76" t="s">
        <v>919</v>
      </c>
      <c r="C57" s="92">
        <v>395534.08000000002</v>
      </c>
      <c r="D57" s="190">
        <f>C57/C129</f>
        <v>1.0386077042053641E-3</v>
      </c>
      <c r="E57" s="189"/>
    </row>
    <row r="58" spans="1:5" x14ac:dyDescent="0.2">
      <c r="A58" s="76" t="s">
        <v>920</v>
      </c>
      <c r="B58" s="76" t="s">
        <v>921</v>
      </c>
      <c r="C58" s="92">
        <v>272612.87</v>
      </c>
      <c r="D58" s="190">
        <f>C58/C129</f>
        <v>7.158367416722609E-4</v>
      </c>
      <c r="E58" s="189"/>
    </row>
    <row r="59" spans="1:5" x14ac:dyDescent="0.2">
      <c r="A59" s="76" t="s">
        <v>922</v>
      </c>
      <c r="B59" s="76" t="s">
        <v>923</v>
      </c>
      <c r="C59" s="92">
        <v>716758.83</v>
      </c>
      <c r="D59" s="190">
        <f>C59/C129</f>
        <v>1.8820912799605608E-3</v>
      </c>
      <c r="E59" s="189"/>
    </row>
    <row r="60" spans="1:5" x14ac:dyDescent="0.2">
      <c r="A60" s="76" t="s">
        <v>924</v>
      </c>
      <c r="B60" s="76" t="s">
        <v>925</v>
      </c>
      <c r="C60" s="92">
        <v>32166.799999999999</v>
      </c>
      <c r="D60" s="190">
        <f>C60/C129</f>
        <v>8.4464747764928641E-5</v>
      </c>
      <c r="E60" s="189"/>
    </row>
    <row r="61" spans="1:5" x14ac:dyDescent="0.2">
      <c r="A61" s="76" t="s">
        <v>926</v>
      </c>
      <c r="B61" s="76" t="s">
        <v>927</v>
      </c>
      <c r="C61" s="92">
        <v>14819.74</v>
      </c>
      <c r="D61" s="190">
        <f>C61/C129</f>
        <v>3.8914209714420567E-5</v>
      </c>
      <c r="E61" s="189"/>
    </row>
    <row r="62" spans="1:5" x14ac:dyDescent="0.2">
      <c r="A62" s="76" t="s">
        <v>928</v>
      </c>
      <c r="B62" s="76" t="s">
        <v>929</v>
      </c>
      <c r="C62" s="92">
        <v>43156.51</v>
      </c>
      <c r="D62" s="190">
        <f>C62/C129</f>
        <v>1.1332192607174542E-4</v>
      </c>
      <c r="E62" s="189"/>
    </row>
    <row r="63" spans="1:5" x14ac:dyDescent="0.2">
      <c r="A63" s="76" t="s">
        <v>930</v>
      </c>
      <c r="B63" s="76" t="s">
        <v>931</v>
      </c>
      <c r="C63" s="92">
        <v>300907.42</v>
      </c>
      <c r="D63" s="190">
        <f>C63/C129</f>
        <v>7.9013359522537034E-4</v>
      </c>
      <c r="E63" s="189"/>
    </row>
    <row r="64" spans="1:5" x14ac:dyDescent="0.2">
      <c r="A64" s="76" t="s">
        <v>932</v>
      </c>
      <c r="B64" s="76" t="s">
        <v>933</v>
      </c>
      <c r="C64" s="92">
        <v>1089683.77</v>
      </c>
      <c r="D64" s="190">
        <f>C64/C129</f>
        <v>2.8613310859826441E-3</v>
      </c>
      <c r="E64" s="189"/>
    </row>
    <row r="65" spans="1:5" x14ac:dyDescent="0.2">
      <c r="A65" s="76" t="s">
        <v>934</v>
      </c>
      <c r="B65" s="76" t="s">
        <v>935</v>
      </c>
      <c r="C65" s="92">
        <v>4326487.13</v>
      </c>
      <c r="D65" s="190">
        <f>C65/C129</f>
        <v>1.1360646509558304E-2</v>
      </c>
      <c r="E65" s="189"/>
    </row>
    <row r="66" spans="1:5" x14ac:dyDescent="0.2">
      <c r="A66" s="76" t="s">
        <v>936</v>
      </c>
      <c r="B66" s="76" t="s">
        <v>937</v>
      </c>
      <c r="C66" s="92">
        <v>39973.599999999999</v>
      </c>
      <c r="D66" s="190">
        <f>C66/C129</f>
        <v>1.0496412578360768E-4</v>
      </c>
      <c r="E66" s="189"/>
    </row>
    <row r="67" spans="1:5" x14ac:dyDescent="0.2">
      <c r="A67" s="76" t="s">
        <v>938</v>
      </c>
      <c r="B67" s="76" t="s">
        <v>939</v>
      </c>
      <c r="C67" s="92">
        <v>730639.33</v>
      </c>
      <c r="D67" s="190">
        <f>C67/C129</f>
        <v>1.9185391992857996E-3</v>
      </c>
      <c r="E67" s="189"/>
    </row>
    <row r="68" spans="1:5" x14ac:dyDescent="0.2">
      <c r="A68" s="76" t="s">
        <v>940</v>
      </c>
      <c r="B68" s="76" t="s">
        <v>941</v>
      </c>
      <c r="C68" s="92">
        <v>29000</v>
      </c>
      <c r="D68" s="190">
        <f>C68/C129</f>
        <v>7.6149249697916199E-5</v>
      </c>
      <c r="E68" s="189"/>
    </row>
    <row r="69" spans="1:5" x14ac:dyDescent="0.2">
      <c r="A69" s="76" t="s">
        <v>942</v>
      </c>
      <c r="B69" s="76" t="s">
        <v>943</v>
      </c>
      <c r="C69" s="92">
        <v>27895447.199999999</v>
      </c>
      <c r="D69" s="190">
        <f>C69/C129</f>
        <v>7.3248874974753006E-2</v>
      </c>
      <c r="E69" s="189"/>
    </row>
    <row r="70" spans="1:5" x14ac:dyDescent="0.2">
      <c r="A70" s="76" t="s">
        <v>944</v>
      </c>
      <c r="B70" s="76" t="s">
        <v>945</v>
      </c>
      <c r="C70" s="92">
        <v>2310242.81</v>
      </c>
      <c r="D70" s="190">
        <f>C70/C129</f>
        <v>6.0663191931553647E-3</v>
      </c>
      <c r="E70" s="189"/>
    </row>
    <row r="71" spans="1:5" x14ac:dyDescent="0.2">
      <c r="A71" s="76" t="s">
        <v>946</v>
      </c>
      <c r="B71" s="76" t="s">
        <v>947</v>
      </c>
      <c r="C71" s="92">
        <v>761192.8</v>
      </c>
      <c r="D71" s="190">
        <f>C71/C129</f>
        <v>1.9987676067398617E-3</v>
      </c>
      <c r="E71" s="189"/>
    </row>
    <row r="72" spans="1:5" x14ac:dyDescent="0.2">
      <c r="A72" s="76" t="s">
        <v>948</v>
      </c>
      <c r="B72" s="76" t="s">
        <v>949</v>
      </c>
      <c r="C72" s="92">
        <v>423121.22</v>
      </c>
      <c r="D72" s="190">
        <f>C72/C129</f>
        <v>1.1110470149747218E-3</v>
      </c>
      <c r="E72" s="189"/>
    </row>
    <row r="73" spans="1:5" x14ac:dyDescent="0.2">
      <c r="A73" s="76" t="s">
        <v>950</v>
      </c>
      <c r="B73" s="76" t="s">
        <v>951</v>
      </c>
      <c r="C73" s="92">
        <v>313304.84999999998</v>
      </c>
      <c r="D73" s="190">
        <f>C73/C129</f>
        <v>8.2268721566269572E-4</v>
      </c>
      <c r="E73" s="189"/>
    </row>
    <row r="74" spans="1:5" x14ac:dyDescent="0.2">
      <c r="A74" s="76" t="s">
        <v>952</v>
      </c>
      <c r="B74" s="76" t="s">
        <v>953</v>
      </c>
      <c r="C74" s="92">
        <v>259414.38</v>
      </c>
      <c r="D74" s="190">
        <f>C74/C129</f>
        <v>6.8117966889138333E-4</v>
      </c>
      <c r="E74" s="189"/>
    </row>
    <row r="75" spans="1:5" x14ac:dyDescent="0.2">
      <c r="A75" s="76" t="s">
        <v>954</v>
      </c>
      <c r="B75" s="76" t="s">
        <v>955</v>
      </c>
      <c r="C75" s="92">
        <v>1365386.67</v>
      </c>
      <c r="D75" s="190">
        <f>C75/C129</f>
        <v>3.5852817402771135E-3</v>
      </c>
      <c r="E75" s="189"/>
    </row>
    <row r="76" spans="1:5" x14ac:dyDescent="0.2">
      <c r="A76" s="76" t="s">
        <v>956</v>
      </c>
      <c r="B76" s="76" t="s">
        <v>957</v>
      </c>
      <c r="C76" s="92">
        <v>16035256.35</v>
      </c>
      <c r="D76" s="190">
        <f>C76/C129</f>
        <v>4.2105956543663663E-2</v>
      </c>
      <c r="E76" s="189"/>
    </row>
    <row r="77" spans="1:5" x14ac:dyDescent="0.2">
      <c r="A77" s="76" t="s">
        <v>958</v>
      </c>
      <c r="B77" s="76" t="s">
        <v>959</v>
      </c>
      <c r="C77" s="92">
        <v>279120.27</v>
      </c>
      <c r="D77" s="190">
        <f>C77/C129</f>
        <v>7.3292410813723412E-4</v>
      </c>
      <c r="E77" s="189"/>
    </row>
    <row r="78" spans="1:5" x14ac:dyDescent="0.2">
      <c r="A78" s="76" t="s">
        <v>960</v>
      </c>
      <c r="B78" s="76" t="s">
        <v>961</v>
      </c>
      <c r="C78" s="92">
        <v>1374009.92</v>
      </c>
      <c r="D78" s="190">
        <f>C78/C129</f>
        <v>3.6079249822584085E-3</v>
      </c>
      <c r="E78" s="189"/>
    </row>
    <row r="79" spans="1:5" x14ac:dyDescent="0.2">
      <c r="A79" s="76" t="s">
        <v>962</v>
      </c>
      <c r="B79" s="76" t="s">
        <v>963</v>
      </c>
      <c r="C79" s="92">
        <v>829589.75</v>
      </c>
      <c r="D79" s="190">
        <f>C79/C129</f>
        <v>2.1783667937786853E-3</v>
      </c>
      <c r="E79" s="189"/>
    </row>
    <row r="80" spans="1:5" x14ac:dyDescent="0.2">
      <c r="A80" s="76" t="s">
        <v>964</v>
      </c>
      <c r="B80" s="76" t="s">
        <v>965</v>
      </c>
      <c r="C80" s="92">
        <v>12808403.4</v>
      </c>
      <c r="D80" s="190">
        <f>C80/C129</f>
        <v>3.3632769266835817E-2</v>
      </c>
      <c r="E80" s="189"/>
    </row>
    <row r="81" spans="1:5" x14ac:dyDescent="0.2">
      <c r="A81" s="76" t="s">
        <v>966</v>
      </c>
      <c r="B81" s="76" t="s">
        <v>967</v>
      </c>
      <c r="C81" s="92">
        <v>32253.4</v>
      </c>
      <c r="D81" s="190">
        <f>C81/C129</f>
        <v>8.4692145179543797E-5</v>
      </c>
      <c r="E81" s="189"/>
    </row>
    <row r="82" spans="1:5" x14ac:dyDescent="0.2">
      <c r="A82" s="76" t="s">
        <v>968</v>
      </c>
      <c r="B82" s="76" t="s">
        <v>969</v>
      </c>
      <c r="C82" s="92">
        <v>296.01</v>
      </c>
      <c r="D82" s="190">
        <f>C82/C129</f>
        <v>7.7727377252000591E-7</v>
      </c>
      <c r="E82" s="189"/>
    </row>
    <row r="83" spans="1:5" x14ac:dyDescent="0.2">
      <c r="A83" s="76" t="s">
        <v>970</v>
      </c>
      <c r="B83" s="76" t="s">
        <v>971</v>
      </c>
      <c r="C83" s="92">
        <v>5568</v>
      </c>
      <c r="D83" s="190">
        <f>C83/C129</f>
        <v>1.4620655941999909E-5</v>
      </c>
      <c r="E83" s="189"/>
    </row>
    <row r="84" spans="1:5" x14ac:dyDescent="0.2">
      <c r="A84" s="76" t="s">
        <v>972</v>
      </c>
      <c r="B84" s="76" t="s">
        <v>973</v>
      </c>
      <c r="C84" s="92">
        <v>18096</v>
      </c>
      <c r="D84" s="190">
        <f>C84/C129</f>
        <v>4.7517131811499703E-5</v>
      </c>
      <c r="E84" s="189"/>
    </row>
    <row r="85" spans="1:5" x14ac:dyDescent="0.2">
      <c r="A85" s="76" t="s">
        <v>974</v>
      </c>
      <c r="B85" s="76" t="s">
        <v>975</v>
      </c>
      <c r="C85" s="92">
        <v>6779307.04</v>
      </c>
      <c r="D85" s="190">
        <f>C85/C129</f>
        <v>1.7801349812682797E-2</v>
      </c>
      <c r="E85" s="189"/>
    </row>
    <row r="86" spans="1:5" x14ac:dyDescent="0.2">
      <c r="A86" s="76" t="s">
        <v>976</v>
      </c>
      <c r="B86" s="76" t="s">
        <v>977</v>
      </c>
      <c r="C86" s="92">
        <v>1334940.99</v>
      </c>
      <c r="D86" s="190">
        <f>C86/C129</f>
        <v>3.5053363717066706E-3</v>
      </c>
      <c r="E86" s="189"/>
    </row>
    <row r="87" spans="1:5" x14ac:dyDescent="0.2">
      <c r="A87" s="76" t="s">
        <v>978</v>
      </c>
      <c r="B87" s="76" t="s">
        <v>979</v>
      </c>
      <c r="C87" s="92">
        <v>34707.199999999997</v>
      </c>
      <c r="D87" s="190">
        <f>C87/C129</f>
        <v>9.1135422038466092E-5</v>
      </c>
      <c r="E87" s="189"/>
    </row>
    <row r="88" spans="1:5" x14ac:dyDescent="0.2">
      <c r="A88" s="76" t="s">
        <v>980</v>
      </c>
      <c r="B88" s="76" t="s">
        <v>981</v>
      </c>
      <c r="C88" s="92">
        <v>80756</v>
      </c>
      <c r="D88" s="190">
        <f>C88/C129</f>
        <v>2.1205202788292829E-4</v>
      </c>
      <c r="E88" s="189"/>
    </row>
    <row r="89" spans="1:5" x14ac:dyDescent="0.2">
      <c r="A89" s="76" t="s">
        <v>982</v>
      </c>
      <c r="B89" s="76" t="s">
        <v>983</v>
      </c>
      <c r="C89" s="92">
        <v>2725976.56</v>
      </c>
      <c r="D89" s="190">
        <f>C89/C129</f>
        <v>7.1579679220036769E-3</v>
      </c>
      <c r="E89" s="189"/>
    </row>
    <row r="90" spans="1:5" x14ac:dyDescent="0.2">
      <c r="A90" s="76" t="s">
        <v>984</v>
      </c>
      <c r="B90" s="76" t="s">
        <v>985</v>
      </c>
      <c r="C90" s="92">
        <v>125027.53</v>
      </c>
      <c r="D90" s="190">
        <f>C90/C129</f>
        <v>3.2830181383047266E-4</v>
      </c>
      <c r="E90" s="189"/>
    </row>
    <row r="91" spans="1:5" x14ac:dyDescent="0.2">
      <c r="A91" s="76" t="s">
        <v>986</v>
      </c>
      <c r="B91" s="76" t="s">
        <v>987</v>
      </c>
      <c r="C91" s="92">
        <v>4000</v>
      </c>
      <c r="D91" s="190">
        <f>C91/C129</f>
        <v>1.0503344785919475E-5</v>
      </c>
      <c r="E91" s="189"/>
    </row>
    <row r="92" spans="1:5" x14ac:dyDescent="0.2">
      <c r="A92" s="76" t="s">
        <v>988</v>
      </c>
      <c r="B92" s="76" t="s">
        <v>989</v>
      </c>
      <c r="C92" s="92">
        <v>66562.320000000007</v>
      </c>
      <c r="D92" s="190">
        <f>C92/C129</f>
        <v>1.7478174917767592E-4</v>
      </c>
      <c r="E92" s="189"/>
    </row>
    <row r="93" spans="1:5" x14ac:dyDescent="0.2">
      <c r="A93" s="76" t="s">
        <v>990</v>
      </c>
      <c r="B93" s="76" t="s">
        <v>991</v>
      </c>
      <c r="C93" s="92">
        <v>1180</v>
      </c>
      <c r="D93" s="190">
        <f>C93/C129</f>
        <v>3.098486711846245E-6</v>
      </c>
      <c r="E93" s="189"/>
    </row>
    <row r="94" spans="1:5" x14ac:dyDescent="0.2">
      <c r="A94" s="76" t="s">
        <v>992</v>
      </c>
      <c r="B94" s="76" t="s">
        <v>993</v>
      </c>
      <c r="C94" s="92">
        <v>1071.71</v>
      </c>
      <c r="D94" s="190">
        <f>C94/C129</f>
        <v>2.8141349101294403E-6</v>
      </c>
      <c r="E94" s="189"/>
    </row>
    <row r="95" spans="1:5" x14ac:dyDescent="0.2">
      <c r="A95" s="76" t="s">
        <v>994</v>
      </c>
      <c r="B95" s="76" t="s">
        <v>995</v>
      </c>
      <c r="C95" s="92">
        <v>498616.62</v>
      </c>
      <c r="D95" s="190">
        <f>C95/C129</f>
        <v>1.309285568962448E-3</v>
      </c>
      <c r="E95" s="189"/>
    </row>
    <row r="96" spans="1:5" x14ac:dyDescent="0.2">
      <c r="A96" s="76" t="s">
        <v>996</v>
      </c>
      <c r="B96" s="76" t="s">
        <v>997</v>
      </c>
      <c r="C96" s="92">
        <v>380396.06</v>
      </c>
      <c r="D96" s="190">
        <f>C96/C129</f>
        <v>9.9885774334632798E-4</v>
      </c>
      <c r="E96" s="189"/>
    </row>
    <row r="97" spans="1:5" x14ac:dyDescent="0.2">
      <c r="A97" s="76" t="s">
        <v>998</v>
      </c>
      <c r="B97" s="76" t="s">
        <v>999</v>
      </c>
      <c r="C97" s="92">
        <v>13059782.15</v>
      </c>
      <c r="D97" s="190">
        <f>C97/C129</f>
        <v>3.4292848687611684E-2</v>
      </c>
      <c r="E97" s="189"/>
    </row>
    <row r="98" spans="1:5" x14ac:dyDescent="0.2">
      <c r="A98" s="76" t="s">
        <v>1000</v>
      </c>
      <c r="B98" s="76" t="s">
        <v>1001</v>
      </c>
      <c r="C98" s="92">
        <v>210498.47</v>
      </c>
      <c r="D98" s="190">
        <f>C98/C129</f>
        <v>5.5273450182963182E-4</v>
      </c>
      <c r="E98" s="189"/>
    </row>
    <row r="99" spans="1:5" x14ac:dyDescent="0.2">
      <c r="A99" s="76" t="s">
        <v>1002</v>
      </c>
      <c r="B99" s="76" t="s">
        <v>1003</v>
      </c>
      <c r="C99" s="92">
        <v>249205.99</v>
      </c>
      <c r="D99" s="190">
        <f>C99/C129</f>
        <v>6.5437410892160014E-4</v>
      </c>
      <c r="E99" s="189"/>
    </row>
    <row r="100" spans="1:5" x14ac:dyDescent="0.2">
      <c r="A100" s="76" t="s">
        <v>1004</v>
      </c>
      <c r="B100" s="76" t="s">
        <v>1005</v>
      </c>
      <c r="C100" s="92">
        <v>24452.560000000001</v>
      </c>
      <c r="D100" s="190">
        <f>C100/C129</f>
        <v>6.4208417144595781E-5</v>
      </c>
      <c r="E100" s="189"/>
    </row>
    <row r="101" spans="1:5" x14ac:dyDescent="0.2">
      <c r="A101" s="76" t="s">
        <v>1006</v>
      </c>
      <c r="B101" s="76" t="s">
        <v>1007</v>
      </c>
      <c r="C101" s="92">
        <v>791446.08</v>
      </c>
      <c r="D101" s="190">
        <f>C101/C129</f>
        <v>2.0782077644261017E-3</v>
      </c>
      <c r="E101" s="189"/>
    </row>
    <row r="102" spans="1:5" x14ac:dyDescent="0.2">
      <c r="A102" s="76" t="s">
        <v>1008</v>
      </c>
      <c r="B102" s="76" t="s">
        <v>1009</v>
      </c>
      <c r="C102" s="92">
        <v>39604.800000000003</v>
      </c>
      <c r="D102" s="190">
        <f>C102/C129</f>
        <v>1.0399571739434591E-4</v>
      </c>
      <c r="E102" s="189"/>
    </row>
    <row r="103" spans="1:5" x14ac:dyDescent="0.2">
      <c r="A103" s="76" t="s">
        <v>1010</v>
      </c>
      <c r="B103" s="76" t="s">
        <v>1011</v>
      </c>
      <c r="C103" s="92">
        <v>158028.4</v>
      </c>
      <c r="D103" s="190">
        <f>C103/C129</f>
        <v>4.1495669279179926E-4</v>
      </c>
      <c r="E103" s="189"/>
    </row>
    <row r="104" spans="1:5" x14ac:dyDescent="0.2">
      <c r="A104" s="76" t="s">
        <v>1012</v>
      </c>
      <c r="B104" s="76" t="s">
        <v>1013</v>
      </c>
      <c r="C104" s="92">
        <v>700000</v>
      </c>
      <c r="D104" s="190">
        <f>C104/C129</f>
        <v>1.8380853375359082E-3</v>
      </c>
      <c r="E104" s="189"/>
    </row>
    <row r="105" spans="1:5" x14ac:dyDescent="0.2">
      <c r="A105" s="76" t="s">
        <v>1014</v>
      </c>
      <c r="B105" s="76" t="s">
        <v>1015</v>
      </c>
      <c r="C105" s="92">
        <v>2264.6999999999998</v>
      </c>
      <c r="D105" s="190">
        <f>C105/C129</f>
        <v>5.9467312341679579E-6</v>
      </c>
      <c r="E105" s="189"/>
    </row>
    <row r="106" spans="1:5" x14ac:dyDescent="0.2">
      <c r="A106" s="76" t="s">
        <v>1016</v>
      </c>
      <c r="B106" s="76" t="s">
        <v>1017</v>
      </c>
      <c r="C106" s="92">
        <v>463652.98</v>
      </c>
      <c r="D106" s="190">
        <f>C106/C129</f>
        <v>1.2174767774897567E-3</v>
      </c>
      <c r="E106" s="189"/>
    </row>
    <row r="107" spans="1:5" x14ac:dyDescent="0.2">
      <c r="A107" s="76" t="s">
        <v>1018</v>
      </c>
      <c r="B107" s="76" t="s">
        <v>1019</v>
      </c>
      <c r="C107" s="92">
        <v>3104373</v>
      </c>
      <c r="D107" s="190">
        <f t="shared" ref="D107:D126" si="0">C107/C129</f>
        <v>8.151574990774799E-3</v>
      </c>
      <c r="E107" s="189"/>
    </row>
    <row r="108" spans="1:5" x14ac:dyDescent="0.2">
      <c r="A108" s="76" t="s">
        <v>1020</v>
      </c>
      <c r="B108" s="76" t="s">
        <v>1021</v>
      </c>
      <c r="C108" s="92">
        <v>19451870.41</v>
      </c>
      <c r="D108" s="190" t="e">
        <f t="shared" si="0"/>
        <v>#DIV/0!</v>
      </c>
      <c r="E108" s="189"/>
    </row>
    <row r="109" spans="1:5" x14ac:dyDescent="0.2">
      <c r="A109" s="76" t="s">
        <v>1022</v>
      </c>
      <c r="B109" s="76" t="s">
        <v>1023</v>
      </c>
      <c r="C109" s="92">
        <v>1323971.49</v>
      </c>
      <c r="D109" s="190" t="e">
        <f t="shared" si="0"/>
        <v>#DIV/0!</v>
      </c>
      <c r="E109" s="189"/>
    </row>
    <row r="110" spans="1:5" x14ac:dyDescent="0.2">
      <c r="A110" s="76" t="s">
        <v>1024</v>
      </c>
      <c r="B110" s="76" t="s">
        <v>1025</v>
      </c>
      <c r="C110" s="92">
        <v>6825910.7199999997</v>
      </c>
      <c r="D110" s="190" t="e">
        <f t="shared" si="0"/>
        <v>#DIV/0!</v>
      </c>
      <c r="E110" s="189"/>
    </row>
    <row r="111" spans="1:5" x14ac:dyDescent="0.2">
      <c r="A111" s="76" t="s">
        <v>1026</v>
      </c>
      <c r="B111" s="76" t="s">
        <v>1027</v>
      </c>
      <c r="C111" s="92">
        <v>4295828.99</v>
      </c>
      <c r="D111" s="190" t="e">
        <f t="shared" si="0"/>
        <v>#DIV/0!</v>
      </c>
      <c r="E111" s="189"/>
    </row>
    <row r="112" spans="1:5" x14ac:dyDescent="0.2">
      <c r="A112" s="76" t="s">
        <v>1028</v>
      </c>
      <c r="B112" s="76" t="s">
        <v>1029</v>
      </c>
      <c r="C112" s="92">
        <v>1082872.44</v>
      </c>
      <c r="D112" s="190" t="e">
        <f t="shared" si="0"/>
        <v>#DIV/0!</v>
      </c>
      <c r="E112" s="189"/>
    </row>
    <row r="113" spans="1:5" x14ac:dyDescent="0.2">
      <c r="A113" s="76" t="s">
        <v>1030</v>
      </c>
      <c r="B113" s="76" t="s">
        <v>1031</v>
      </c>
      <c r="C113" s="92">
        <v>2186757.7999999998</v>
      </c>
      <c r="D113" s="190" t="e">
        <f t="shared" si="0"/>
        <v>#DIV/0!</v>
      </c>
      <c r="E113" s="189"/>
    </row>
    <row r="114" spans="1:5" x14ac:dyDescent="0.2">
      <c r="A114" s="76" t="s">
        <v>1032</v>
      </c>
      <c r="B114" s="76" t="s">
        <v>1033</v>
      </c>
      <c r="C114" s="92">
        <v>25676500.18</v>
      </c>
      <c r="D114" s="190" t="e">
        <f t="shared" si="0"/>
        <v>#DIV/0!</v>
      </c>
      <c r="E114" s="189"/>
    </row>
    <row r="115" spans="1:5" x14ac:dyDescent="0.2">
      <c r="A115" s="76" t="s">
        <v>1034</v>
      </c>
      <c r="B115" s="76" t="s">
        <v>1035</v>
      </c>
      <c r="C115" s="92">
        <v>272270.02</v>
      </c>
      <c r="D115" s="190" t="e">
        <f t="shared" si="0"/>
        <v>#DIV/0!</v>
      </c>
      <c r="E115" s="189"/>
    </row>
    <row r="116" spans="1:5" x14ac:dyDescent="0.2">
      <c r="A116" s="76" t="s">
        <v>1036</v>
      </c>
      <c r="B116" s="76" t="s">
        <v>1037</v>
      </c>
      <c r="C116" s="92">
        <v>8582730.4700000007</v>
      </c>
      <c r="D116" s="190" t="e">
        <f t="shared" si="0"/>
        <v>#DIV/0!</v>
      </c>
      <c r="E116" s="189"/>
    </row>
    <row r="117" spans="1:5" x14ac:dyDescent="0.2">
      <c r="A117" s="76" t="s">
        <v>1038</v>
      </c>
      <c r="B117" s="76" t="s">
        <v>1039</v>
      </c>
      <c r="C117" s="92">
        <v>1332461.6000000001</v>
      </c>
      <c r="D117" s="190" t="e">
        <f t="shared" si="0"/>
        <v>#DIV/0!</v>
      </c>
      <c r="E117" s="189"/>
    </row>
    <row r="118" spans="1:5" x14ac:dyDescent="0.2">
      <c r="A118" s="76" t="s">
        <v>1040</v>
      </c>
      <c r="B118" s="76" t="s">
        <v>1041</v>
      </c>
      <c r="C118" s="92">
        <v>2255522.89</v>
      </c>
      <c r="D118" s="190" t="e">
        <f t="shared" si="0"/>
        <v>#DIV/0!</v>
      </c>
      <c r="E118" s="189"/>
    </row>
    <row r="119" spans="1:5" x14ac:dyDescent="0.2">
      <c r="A119" s="76" t="s">
        <v>1042</v>
      </c>
      <c r="B119" s="76" t="s">
        <v>1043</v>
      </c>
      <c r="C119" s="92">
        <v>3498658.4</v>
      </c>
      <c r="D119" s="190" t="e">
        <f t="shared" si="0"/>
        <v>#DIV/0!</v>
      </c>
      <c r="E119" s="189"/>
    </row>
    <row r="120" spans="1:5" x14ac:dyDescent="0.2">
      <c r="A120" s="76" t="s">
        <v>1044</v>
      </c>
      <c r="B120" s="76" t="s">
        <v>1045</v>
      </c>
      <c r="C120" s="92">
        <v>280</v>
      </c>
      <c r="D120" s="190" t="e">
        <f t="shared" si="0"/>
        <v>#DIV/0!</v>
      </c>
      <c r="E120" s="189"/>
    </row>
    <row r="121" spans="1:5" x14ac:dyDescent="0.2">
      <c r="A121" s="76" t="s">
        <v>1046</v>
      </c>
      <c r="B121" s="76" t="s">
        <v>1047</v>
      </c>
      <c r="C121" s="92">
        <v>3597821.49</v>
      </c>
      <c r="D121" s="190" t="e">
        <f t="shared" si="0"/>
        <v>#DIV/0!</v>
      </c>
      <c r="E121" s="189"/>
    </row>
    <row r="122" spans="1:5" x14ac:dyDescent="0.2">
      <c r="A122" s="76" t="s">
        <v>1048</v>
      </c>
      <c r="B122" s="76" t="s">
        <v>1049</v>
      </c>
      <c r="C122" s="92">
        <v>348704.35</v>
      </c>
      <c r="D122" s="190" t="e">
        <f t="shared" si="0"/>
        <v>#DIV/0!</v>
      </c>
      <c r="E122" s="189"/>
    </row>
    <row r="123" spans="1:5" x14ac:dyDescent="0.2">
      <c r="A123" s="76" t="s">
        <v>1050</v>
      </c>
      <c r="B123" s="76" t="s">
        <v>1051</v>
      </c>
      <c r="C123" s="92">
        <v>2353197.3199999998</v>
      </c>
      <c r="D123" s="190" t="e">
        <f t="shared" si="0"/>
        <v>#DIV/0!</v>
      </c>
      <c r="E123" s="189"/>
    </row>
    <row r="124" spans="1:5" x14ac:dyDescent="0.2">
      <c r="A124" s="76" t="s">
        <v>1052</v>
      </c>
      <c r="B124" s="76" t="s">
        <v>1053</v>
      </c>
      <c r="C124" s="92">
        <v>3488485.06</v>
      </c>
      <c r="D124" s="190" t="e">
        <f t="shared" si="0"/>
        <v>#DIV/0!</v>
      </c>
      <c r="E124" s="189"/>
    </row>
    <row r="125" spans="1:5" x14ac:dyDescent="0.2">
      <c r="A125" s="76" t="s">
        <v>1054</v>
      </c>
      <c r="B125" s="76" t="s">
        <v>1055</v>
      </c>
      <c r="C125" s="92">
        <v>2210353.91</v>
      </c>
      <c r="D125" s="190" t="e">
        <f t="shared" si="0"/>
        <v>#DIV/0!</v>
      </c>
      <c r="E125" s="189"/>
    </row>
    <row r="126" spans="1:5" x14ac:dyDescent="0.2">
      <c r="A126" s="76" t="s">
        <v>1056</v>
      </c>
      <c r="B126" s="76" t="s">
        <v>512</v>
      </c>
      <c r="C126" s="92">
        <v>-2258369.2000000002</v>
      </c>
      <c r="D126" s="190" t="e">
        <f t="shared" si="0"/>
        <v>#DIV/0!</v>
      </c>
      <c r="E126" s="189"/>
    </row>
    <row r="127" spans="1:5" x14ac:dyDescent="0.2">
      <c r="A127" s="76" t="s">
        <v>294</v>
      </c>
      <c r="B127" s="76" t="s">
        <v>294</v>
      </c>
      <c r="C127" s="92"/>
      <c r="D127" s="190"/>
      <c r="E127" s="189"/>
    </row>
    <row r="128" spans="1:5" x14ac:dyDescent="0.2">
      <c r="A128" s="76"/>
      <c r="B128" s="76"/>
      <c r="C128" s="92"/>
      <c r="D128" s="190">
        <f>C128/C129</f>
        <v>0</v>
      </c>
      <c r="E128" s="189"/>
    </row>
    <row r="129" spans="1:5" x14ac:dyDescent="0.2">
      <c r="A129" s="91"/>
      <c r="B129" s="91" t="s">
        <v>190</v>
      </c>
      <c r="C129" s="90">
        <f>SUM(C8:C128)</f>
        <v>380831066.82000017</v>
      </c>
      <c r="D129" s="188" t="e">
        <f>SUM(D8:D128)</f>
        <v>#DIV/0!</v>
      </c>
      <c r="E129" s="150"/>
    </row>
    <row r="130" spans="1:5" x14ac:dyDescent="0.2">
      <c r="A130" s="187"/>
      <c r="B130" s="187"/>
      <c r="C130" s="186"/>
      <c r="D130" s="185"/>
      <c r="E130" s="18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25" right="0.25" top="0.75" bottom="0.75" header="0.3" footer="0.3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opLeftCell="A135" zoomScaleNormal="100" zoomScaleSheetLayoutView="90" workbookViewId="0">
      <selection sqref="A1:E139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30" customWidth="1"/>
    <col min="6" max="6" width="14.7109375" style="7" customWidth="1"/>
    <col min="7" max="16384" width="11.42578125" style="7"/>
  </cols>
  <sheetData>
    <row r="1" spans="1:6" s="44" customFormat="1" x14ac:dyDescent="0.2">
      <c r="A1" s="3" t="s">
        <v>42</v>
      </c>
      <c r="B1" s="3"/>
      <c r="C1" s="87"/>
      <c r="D1" s="79"/>
      <c r="E1" s="4"/>
      <c r="F1" s="5"/>
    </row>
    <row r="2" spans="1:6" s="44" customFormat="1" x14ac:dyDescent="0.2">
      <c r="A2" s="3" t="s">
        <v>59</v>
      </c>
      <c r="B2" s="3"/>
      <c r="C2" s="87"/>
      <c r="D2" s="79"/>
      <c r="E2" s="4"/>
    </row>
    <row r="3" spans="1:6" s="44" customFormat="1" x14ac:dyDescent="0.2">
      <c r="C3" s="6"/>
      <c r="D3" s="79"/>
      <c r="E3" s="4"/>
    </row>
    <row r="4" spans="1:6" s="44" customFormat="1" x14ac:dyDescent="0.2">
      <c r="C4" s="6"/>
      <c r="D4" s="79"/>
      <c r="E4" s="4"/>
    </row>
    <row r="5" spans="1:6" s="44" customFormat="1" ht="11.25" customHeight="1" x14ac:dyDescent="0.2">
      <c r="A5" s="55" t="s">
        <v>79</v>
      </c>
      <c r="B5" s="68"/>
      <c r="C5" s="6"/>
      <c r="D5" s="87"/>
      <c r="E5" s="53" t="s">
        <v>72</v>
      </c>
    </row>
    <row r="6" spans="1:6" s="44" customFormat="1" x14ac:dyDescent="0.2">
      <c r="A6" s="89"/>
      <c r="B6" s="89"/>
      <c r="C6" s="88"/>
      <c r="D6" s="3"/>
      <c r="E6" s="87"/>
      <c r="F6" s="3"/>
    </row>
    <row r="7" spans="1:6" ht="15" customHeight="1" x14ac:dyDescent="0.2">
      <c r="A7" s="66" t="s">
        <v>44</v>
      </c>
      <c r="B7" s="65" t="s">
        <v>45</v>
      </c>
      <c r="C7" s="63" t="s">
        <v>71</v>
      </c>
      <c r="D7" s="64" t="s">
        <v>70</v>
      </c>
      <c r="E7" s="63" t="s">
        <v>69</v>
      </c>
    </row>
    <row r="8" spans="1:6" ht="11.25" customHeight="1" x14ac:dyDescent="0.2">
      <c r="A8" s="61" t="s">
        <v>244</v>
      </c>
      <c r="B8" s="61" t="s">
        <v>245</v>
      </c>
      <c r="C8" s="60">
        <v>3132079.69</v>
      </c>
      <c r="D8" s="85"/>
      <c r="E8" s="60"/>
    </row>
    <row r="9" spans="1:6" ht="11.25" customHeight="1" x14ac:dyDescent="0.2">
      <c r="A9" s="61" t="s">
        <v>246</v>
      </c>
      <c r="B9" s="61" t="s">
        <v>247</v>
      </c>
      <c r="C9" s="60">
        <v>2872678.89</v>
      </c>
      <c r="D9" s="85"/>
      <c r="E9" s="60"/>
    </row>
    <row r="10" spans="1:6" ht="11.25" customHeight="1" x14ac:dyDescent="0.2">
      <c r="A10" s="61" t="s">
        <v>248</v>
      </c>
      <c r="B10" s="61" t="s">
        <v>249</v>
      </c>
      <c r="C10" s="60">
        <v>4029907.18</v>
      </c>
      <c r="D10" s="85"/>
      <c r="E10" s="60"/>
    </row>
    <row r="11" spans="1:6" ht="11.25" customHeight="1" x14ac:dyDescent="0.2">
      <c r="A11" s="61" t="s">
        <v>250</v>
      </c>
      <c r="B11" s="61" t="s">
        <v>251</v>
      </c>
      <c r="C11" s="60">
        <v>4356201.3499999996</v>
      </c>
      <c r="D11" s="85"/>
      <c r="E11" s="60"/>
    </row>
    <row r="12" spans="1:6" ht="11.25" customHeight="1" x14ac:dyDescent="0.2">
      <c r="A12" s="61" t="s">
        <v>252</v>
      </c>
      <c r="B12" s="61" t="s">
        <v>253</v>
      </c>
      <c r="C12" s="60">
        <v>790063.05</v>
      </c>
      <c r="D12" s="85"/>
      <c r="E12" s="60"/>
    </row>
    <row r="13" spans="1:6" ht="11.25" customHeight="1" x14ac:dyDescent="0.2">
      <c r="A13" s="61" t="s">
        <v>254</v>
      </c>
      <c r="B13" s="61" t="s">
        <v>255</v>
      </c>
      <c r="C13" s="60">
        <v>2280583.02</v>
      </c>
      <c r="D13" s="85"/>
      <c r="E13" s="60"/>
    </row>
    <row r="14" spans="1:6" ht="11.25" customHeight="1" x14ac:dyDescent="0.2">
      <c r="A14" s="61" t="s">
        <v>256</v>
      </c>
      <c r="B14" s="61" t="s">
        <v>257</v>
      </c>
      <c r="C14" s="60">
        <v>62145626.18</v>
      </c>
      <c r="D14" s="85"/>
      <c r="E14" s="60"/>
    </row>
    <row r="15" spans="1:6" ht="11.25" customHeight="1" x14ac:dyDescent="0.2">
      <c r="A15" s="61" t="s">
        <v>258</v>
      </c>
      <c r="B15" s="61" t="s">
        <v>259</v>
      </c>
      <c r="C15" s="60">
        <v>1821312.36</v>
      </c>
      <c r="D15" s="85"/>
      <c r="E15" s="60"/>
    </row>
    <row r="16" spans="1:6" ht="11.25" customHeight="1" x14ac:dyDescent="0.2">
      <c r="A16" s="61" t="s">
        <v>260</v>
      </c>
      <c r="B16" s="61" t="s">
        <v>261</v>
      </c>
      <c r="C16" s="60">
        <v>2734060.25</v>
      </c>
      <c r="D16" s="85"/>
      <c r="E16" s="60"/>
    </row>
    <row r="17" spans="1:5" ht="11.25" customHeight="1" x14ac:dyDescent="0.2">
      <c r="A17" s="61" t="s">
        <v>262</v>
      </c>
      <c r="B17" s="61" t="s">
        <v>263</v>
      </c>
      <c r="C17" s="60">
        <v>10152498.810000001</v>
      </c>
      <c r="D17" s="85"/>
      <c r="E17" s="60"/>
    </row>
    <row r="18" spans="1:5" x14ac:dyDescent="0.2">
      <c r="A18" s="61" t="s">
        <v>264</v>
      </c>
      <c r="B18" s="61" t="s">
        <v>265</v>
      </c>
      <c r="C18" s="60">
        <v>3985705.63</v>
      </c>
      <c r="D18" s="85"/>
      <c r="E18" s="60"/>
    </row>
    <row r="19" spans="1:5" x14ac:dyDescent="0.2">
      <c r="A19" s="61" t="s">
        <v>266</v>
      </c>
      <c r="B19" s="61" t="s">
        <v>267</v>
      </c>
      <c r="C19" s="60">
        <v>1004776.66</v>
      </c>
      <c r="D19" s="85"/>
      <c r="E19" s="60"/>
    </row>
    <row r="20" spans="1:5" x14ac:dyDescent="0.2">
      <c r="A20" s="61" t="s">
        <v>268</v>
      </c>
      <c r="B20" s="61" t="s">
        <v>269</v>
      </c>
      <c r="C20" s="60">
        <v>21535578.399999999</v>
      </c>
      <c r="D20" s="85"/>
      <c r="E20" s="60"/>
    </row>
    <row r="21" spans="1:5" x14ac:dyDescent="0.2">
      <c r="A21" s="61" t="s">
        <v>270</v>
      </c>
      <c r="B21" s="61" t="s">
        <v>271</v>
      </c>
      <c r="C21" s="60">
        <v>16895398.030000001</v>
      </c>
      <c r="D21" s="85"/>
      <c r="E21" s="60"/>
    </row>
    <row r="22" spans="1:5" x14ac:dyDescent="0.2">
      <c r="A22" s="61" t="s">
        <v>272</v>
      </c>
      <c r="B22" s="61" t="s">
        <v>273</v>
      </c>
      <c r="C22" s="60">
        <v>2857637.49</v>
      </c>
      <c r="D22" s="85"/>
      <c r="E22" s="60"/>
    </row>
    <row r="23" spans="1:5" x14ac:dyDescent="0.2">
      <c r="A23" s="61" t="s">
        <v>274</v>
      </c>
      <c r="B23" s="61" t="s">
        <v>275</v>
      </c>
      <c r="C23" s="60">
        <v>21029686.91</v>
      </c>
      <c r="D23" s="85"/>
      <c r="E23" s="60"/>
    </row>
    <row r="24" spans="1:5" x14ac:dyDescent="0.2">
      <c r="A24" s="61" t="s">
        <v>276</v>
      </c>
      <c r="B24" s="61" t="s">
        <v>277</v>
      </c>
      <c r="C24" s="60">
        <v>5124262.45</v>
      </c>
      <c r="D24" s="85"/>
      <c r="E24" s="60"/>
    </row>
    <row r="25" spans="1:5" x14ac:dyDescent="0.2">
      <c r="A25" s="61" t="s">
        <v>278</v>
      </c>
      <c r="B25" s="61" t="s">
        <v>279</v>
      </c>
      <c r="C25" s="60">
        <v>3232802.04</v>
      </c>
      <c r="D25" s="85"/>
      <c r="E25" s="60"/>
    </row>
    <row r="26" spans="1:5" x14ac:dyDescent="0.2">
      <c r="A26" s="61" t="s">
        <v>280</v>
      </c>
      <c r="B26" s="61" t="s">
        <v>281</v>
      </c>
      <c r="C26" s="60">
        <v>75707037.439999998</v>
      </c>
      <c r="D26" s="85"/>
      <c r="E26" s="60"/>
    </row>
    <row r="27" spans="1:5" x14ac:dyDescent="0.2">
      <c r="A27" s="61" t="s">
        <v>282</v>
      </c>
      <c r="B27" s="61" t="s">
        <v>283</v>
      </c>
      <c r="C27" s="60">
        <v>23211273.52</v>
      </c>
      <c r="D27" s="85"/>
      <c r="E27" s="60"/>
    </row>
    <row r="28" spans="1:5" x14ac:dyDescent="0.2">
      <c r="A28" s="61" t="s">
        <v>284</v>
      </c>
      <c r="B28" s="61" t="s">
        <v>285</v>
      </c>
      <c r="C28" s="60">
        <v>1057541.25</v>
      </c>
      <c r="D28" s="85"/>
      <c r="E28" s="60"/>
    </row>
    <row r="29" spans="1:5" x14ac:dyDescent="0.2">
      <c r="A29" s="61" t="s">
        <v>286</v>
      </c>
      <c r="B29" s="61" t="s">
        <v>287</v>
      </c>
      <c r="C29" s="60">
        <v>8451445.5999999996</v>
      </c>
      <c r="D29" s="85"/>
      <c r="E29" s="60"/>
    </row>
    <row r="30" spans="1:5" x14ac:dyDescent="0.2">
      <c r="A30" s="61" t="s">
        <v>288</v>
      </c>
      <c r="B30" s="61" t="s">
        <v>289</v>
      </c>
      <c r="C30" s="60">
        <v>2003817.74</v>
      </c>
      <c r="D30" s="85"/>
      <c r="E30" s="60"/>
    </row>
    <row r="31" spans="1:5" x14ac:dyDescent="0.2">
      <c r="A31" s="61" t="s">
        <v>290</v>
      </c>
      <c r="B31" s="61" t="s">
        <v>291</v>
      </c>
      <c r="C31" s="60">
        <v>23752698.18</v>
      </c>
      <c r="D31" s="85"/>
      <c r="E31" s="60"/>
    </row>
    <row r="32" spans="1:5" x14ac:dyDescent="0.2">
      <c r="A32" s="61" t="s">
        <v>292</v>
      </c>
      <c r="B32" s="61" t="s">
        <v>293</v>
      </c>
      <c r="C32" s="60">
        <v>7728574.9699999997</v>
      </c>
      <c r="D32" s="85"/>
      <c r="E32" s="60"/>
    </row>
    <row r="33" spans="1:6" x14ac:dyDescent="0.2">
      <c r="A33" s="61" t="s">
        <v>294</v>
      </c>
      <c r="B33" s="61" t="s">
        <v>294</v>
      </c>
      <c r="C33" s="60"/>
      <c r="D33" s="85"/>
      <c r="E33" s="60"/>
    </row>
    <row r="34" spans="1:6" x14ac:dyDescent="0.2">
      <c r="A34" s="61"/>
      <c r="B34" s="61"/>
      <c r="C34" s="60"/>
      <c r="D34" s="85"/>
      <c r="E34" s="60"/>
    </row>
    <row r="35" spans="1:6" x14ac:dyDescent="0.2">
      <c r="A35" s="86"/>
      <c r="B35" s="86"/>
      <c r="C35" s="84"/>
      <c r="D35" s="85"/>
      <c r="E35" s="84"/>
    </row>
    <row r="36" spans="1:6" x14ac:dyDescent="0.2">
      <c r="A36" s="83"/>
      <c r="B36" s="83" t="s">
        <v>78</v>
      </c>
      <c r="C36" s="70">
        <f>SUM(C8:C35)</f>
        <v>311893247.09000003</v>
      </c>
      <c r="D36" s="82"/>
      <c r="E36" s="70"/>
    </row>
    <row r="37" spans="1:6" x14ac:dyDescent="0.2">
      <c r="A37" s="81"/>
      <c r="B37" s="81"/>
      <c r="C37" s="80"/>
      <c r="D37" s="81"/>
      <c r="E37" s="80"/>
    </row>
    <row r="38" spans="1:6" x14ac:dyDescent="0.2">
      <c r="A38" s="81"/>
      <c r="B38" s="81"/>
      <c r="C38" s="80"/>
      <c r="D38" s="81"/>
      <c r="E38" s="80"/>
    </row>
    <row r="39" spans="1:6" ht="11.25" customHeight="1" x14ac:dyDescent="0.2">
      <c r="A39" s="55" t="s">
        <v>77</v>
      </c>
      <c r="B39" s="68"/>
      <c r="C39" s="67"/>
      <c r="D39" s="53" t="s">
        <v>72</v>
      </c>
    </row>
    <row r="40" spans="1:6" x14ac:dyDescent="0.2">
      <c r="A40" s="44"/>
      <c r="B40" s="44"/>
      <c r="C40" s="6"/>
      <c r="D40" s="79"/>
      <c r="E40" s="4"/>
      <c r="F40" s="44"/>
    </row>
    <row r="41" spans="1:6" ht="15" customHeight="1" x14ac:dyDescent="0.2">
      <c r="A41" s="66" t="s">
        <v>44</v>
      </c>
      <c r="B41" s="65" t="s">
        <v>45</v>
      </c>
      <c r="C41" s="63" t="s">
        <v>71</v>
      </c>
      <c r="D41" s="64" t="s">
        <v>70</v>
      </c>
      <c r="E41" s="78"/>
    </row>
    <row r="42" spans="1:6" ht="11.25" customHeight="1" x14ac:dyDescent="0.2">
      <c r="A42" s="76" t="s">
        <v>295</v>
      </c>
      <c r="B42" s="75" t="s">
        <v>296</v>
      </c>
      <c r="C42" s="74">
        <v>43862.19</v>
      </c>
      <c r="D42" s="60"/>
      <c r="E42" s="9"/>
    </row>
    <row r="43" spans="1:6" ht="11.25" customHeight="1" x14ac:dyDescent="0.2">
      <c r="A43" s="76" t="s">
        <v>297</v>
      </c>
      <c r="B43" s="75" t="s">
        <v>298</v>
      </c>
      <c r="C43" s="74">
        <v>443884.29</v>
      </c>
      <c r="D43" s="60"/>
      <c r="E43" s="9"/>
    </row>
    <row r="44" spans="1:6" ht="11.25" customHeight="1" x14ac:dyDescent="0.2">
      <c r="A44" s="76" t="s">
        <v>299</v>
      </c>
      <c r="B44" s="75" t="s">
        <v>300</v>
      </c>
      <c r="C44" s="74">
        <v>247072.75</v>
      </c>
      <c r="D44" s="60"/>
      <c r="E44" s="9"/>
    </row>
    <row r="45" spans="1:6" ht="11.25" customHeight="1" x14ac:dyDescent="0.2">
      <c r="A45" s="76" t="s">
        <v>301</v>
      </c>
      <c r="B45" s="75" t="s">
        <v>302</v>
      </c>
      <c r="C45" s="74">
        <v>504278.68</v>
      </c>
      <c r="D45" s="60"/>
      <c r="E45" s="9"/>
    </row>
    <row r="46" spans="1:6" ht="11.25" customHeight="1" x14ac:dyDescent="0.2">
      <c r="A46" s="76" t="s">
        <v>303</v>
      </c>
      <c r="B46" s="75" t="s">
        <v>304</v>
      </c>
      <c r="C46" s="74">
        <v>215017.21</v>
      </c>
      <c r="D46" s="60"/>
      <c r="E46" s="9"/>
    </row>
    <row r="47" spans="1:6" ht="11.25" customHeight="1" x14ac:dyDescent="0.2">
      <c r="A47" s="76" t="s">
        <v>305</v>
      </c>
      <c r="B47" s="75" t="s">
        <v>306</v>
      </c>
      <c r="C47" s="74">
        <v>250023.09</v>
      </c>
      <c r="D47" s="60"/>
      <c r="E47" s="9"/>
    </row>
    <row r="48" spans="1:6" ht="11.25" customHeight="1" x14ac:dyDescent="0.2">
      <c r="A48" s="76" t="s">
        <v>307</v>
      </c>
      <c r="B48" s="75" t="s">
        <v>308</v>
      </c>
      <c r="C48" s="74">
        <v>377210.79</v>
      </c>
      <c r="D48" s="60"/>
      <c r="E48" s="9"/>
    </row>
    <row r="49" spans="1:5" ht="11.25" customHeight="1" x14ac:dyDescent="0.2">
      <c r="A49" s="76" t="s">
        <v>309</v>
      </c>
      <c r="B49" s="75" t="s">
        <v>310</v>
      </c>
      <c r="C49" s="74">
        <v>7153.09</v>
      </c>
      <c r="D49" s="60"/>
      <c r="E49" s="9"/>
    </row>
    <row r="50" spans="1:5" ht="11.25" customHeight="1" x14ac:dyDescent="0.2">
      <c r="A50" s="76" t="s">
        <v>311</v>
      </c>
      <c r="B50" s="75" t="s">
        <v>312</v>
      </c>
      <c r="C50" s="74">
        <v>200006.47</v>
      </c>
      <c r="D50" s="60"/>
      <c r="E50" s="9"/>
    </row>
    <row r="51" spans="1:5" ht="11.25" customHeight="1" x14ac:dyDescent="0.2">
      <c r="A51" s="76" t="s">
        <v>313</v>
      </c>
      <c r="B51" s="75" t="s">
        <v>314</v>
      </c>
      <c r="C51" s="74">
        <v>21047.18</v>
      </c>
      <c r="D51" s="60"/>
      <c r="E51" s="9"/>
    </row>
    <row r="52" spans="1:5" ht="11.25" customHeight="1" x14ac:dyDescent="0.2">
      <c r="A52" s="76" t="s">
        <v>315</v>
      </c>
      <c r="B52" s="75" t="s">
        <v>316</v>
      </c>
      <c r="C52" s="74">
        <v>578731.87</v>
      </c>
      <c r="D52" s="60"/>
      <c r="E52" s="9"/>
    </row>
    <row r="53" spans="1:5" ht="11.25" customHeight="1" x14ac:dyDescent="0.2">
      <c r="A53" s="76" t="s">
        <v>317</v>
      </c>
      <c r="B53" s="75" t="s">
        <v>318</v>
      </c>
      <c r="C53" s="74">
        <v>76706.84</v>
      </c>
      <c r="D53" s="60"/>
      <c r="E53" s="9"/>
    </row>
    <row r="54" spans="1:5" ht="11.25" customHeight="1" x14ac:dyDescent="0.2">
      <c r="A54" s="76" t="s">
        <v>319</v>
      </c>
      <c r="B54" s="75" t="s">
        <v>320</v>
      </c>
      <c r="C54" s="74">
        <v>317089.82</v>
      </c>
      <c r="D54" s="60"/>
      <c r="E54" s="9"/>
    </row>
    <row r="55" spans="1:5" ht="11.25" customHeight="1" x14ac:dyDescent="0.2">
      <c r="A55" s="76" t="s">
        <v>321</v>
      </c>
      <c r="B55" s="75" t="s">
        <v>322</v>
      </c>
      <c r="C55" s="74">
        <v>12038.31</v>
      </c>
      <c r="D55" s="60"/>
      <c r="E55" s="9"/>
    </row>
    <row r="56" spans="1:5" ht="11.25" customHeight="1" x14ac:dyDescent="0.2">
      <c r="A56" s="76" t="s">
        <v>323</v>
      </c>
      <c r="B56" s="75" t="s">
        <v>324</v>
      </c>
      <c r="C56" s="74">
        <v>258.10000000000002</v>
      </c>
      <c r="D56" s="60"/>
      <c r="E56" s="9"/>
    </row>
    <row r="57" spans="1:5" ht="11.25" customHeight="1" x14ac:dyDescent="0.2">
      <c r="A57" s="76" t="s">
        <v>325</v>
      </c>
      <c r="B57" s="75" t="s">
        <v>326</v>
      </c>
      <c r="C57" s="74">
        <v>102.84</v>
      </c>
      <c r="D57" s="60"/>
      <c r="E57" s="9"/>
    </row>
    <row r="58" spans="1:5" ht="11.25" customHeight="1" x14ac:dyDescent="0.2">
      <c r="A58" s="76" t="s">
        <v>327</v>
      </c>
      <c r="B58" s="75" t="s">
        <v>328</v>
      </c>
      <c r="C58" s="74">
        <v>50057.26</v>
      </c>
      <c r="D58" s="60"/>
      <c r="E58" s="9"/>
    </row>
    <row r="59" spans="1:5" ht="11.25" customHeight="1" x14ac:dyDescent="0.2">
      <c r="A59" s="76" t="s">
        <v>329</v>
      </c>
      <c r="B59" s="75" t="s">
        <v>330</v>
      </c>
      <c r="C59" s="74">
        <v>148945.88</v>
      </c>
      <c r="D59" s="60"/>
      <c r="E59" s="9"/>
    </row>
    <row r="60" spans="1:5" ht="11.25" customHeight="1" x14ac:dyDescent="0.2">
      <c r="A60" s="76" t="s">
        <v>331</v>
      </c>
      <c r="B60" s="75" t="s">
        <v>332</v>
      </c>
      <c r="C60" s="74">
        <v>378969.71</v>
      </c>
      <c r="D60" s="60"/>
      <c r="E60" s="9"/>
    </row>
    <row r="61" spans="1:5" ht="11.25" customHeight="1" x14ac:dyDescent="0.2">
      <c r="A61" s="76" t="s">
        <v>333</v>
      </c>
      <c r="B61" s="75" t="s">
        <v>334</v>
      </c>
      <c r="C61" s="74">
        <v>527019.52000000002</v>
      </c>
      <c r="D61" s="60"/>
      <c r="E61" s="9"/>
    </row>
    <row r="62" spans="1:5" ht="11.25" customHeight="1" x14ac:dyDescent="0.2">
      <c r="A62" s="76" t="s">
        <v>335</v>
      </c>
      <c r="B62" s="75" t="s">
        <v>336</v>
      </c>
      <c r="C62" s="74">
        <v>124002.84</v>
      </c>
      <c r="D62" s="60"/>
      <c r="E62" s="9"/>
    </row>
    <row r="63" spans="1:5" ht="11.25" customHeight="1" x14ac:dyDescent="0.2">
      <c r="A63" s="76" t="s">
        <v>337</v>
      </c>
      <c r="B63" s="75" t="s">
        <v>338</v>
      </c>
      <c r="C63" s="74">
        <v>269248.7</v>
      </c>
      <c r="D63" s="60"/>
      <c r="E63" s="9"/>
    </row>
    <row r="64" spans="1:5" ht="11.25" customHeight="1" x14ac:dyDescent="0.2">
      <c r="A64" s="76" t="s">
        <v>339</v>
      </c>
      <c r="B64" s="75" t="s">
        <v>340</v>
      </c>
      <c r="C64" s="74">
        <v>4649209.76</v>
      </c>
      <c r="D64" s="60"/>
      <c r="E64" s="9"/>
    </row>
    <row r="65" spans="1:5" ht="11.25" customHeight="1" x14ac:dyDescent="0.2">
      <c r="A65" s="76" t="s">
        <v>341</v>
      </c>
      <c r="B65" s="75" t="s">
        <v>342</v>
      </c>
      <c r="C65" s="74">
        <v>1233009.78</v>
      </c>
      <c r="D65" s="60"/>
      <c r="E65" s="9"/>
    </row>
    <row r="66" spans="1:5" ht="11.25" customHeight="1" x14ac:dyDescent="0.2">
      <c r="A66" s="76" t="s">
        <v>343</v>
      </c>
      <c r="B66" s="75" t="s">
        <v>344</v>
      </c>
      <c r="C66" s="74">
        <v>5158179.83</v>
      </c>
      <c r="D66" s="60"/>
      <c r="E66" s="9"/>
    </row>
    <row r="67" spans="1:5" ht="11.25" customHeight="1" x14ac:dyDescent="0.2">
      <c r="A67" s="76" t="s">
        <v>345</v>
      </c>
      <c r="B67" s="75" t="s">
        <v>346</v>
      </c>
      <c r="C67" s="74">
        <v>4367260.18</v>
      </c>
      <c r="D67" s="60"/>
      <c r="E67" s="9"/>
    </row>
    <row r="68" spans="1:5" ht="11.25" customHeight="1" x14ac:dyDescent="0.2">
      <c r="A68" s="76" t="s">
        <v>347</v>
      </c>
      <c r="B68" s="75" t="s">
        <v>348</v>
      </c>
      <c r="C68" s="74">
        <v>315757.40000000002</v>
      </c>
      <c r="D68" s="60"/>
      <c r="E68" s="9"/>
    </row>
    <row r="69" spans="1:5" ht="11.25" customHeight="1" x14ac:dyDescent="0.2">
      <c r="A69" s="76" t="s">
        <v>349</v>
      </c>
      <c r="B69" s="75" t="s">
        <v>350</v>
      </c>
      <c r="C69" s="74">
        <v>1308240.8</v>
      </c>
      <c r="D69" s="60"/>
      <c r="E69" s="9"/>
    </row>
    <row r="70" spans="1:5" ht="11.25" customHeight="1" x14ac:dyDescent="0.2">
      <c r="A70" s="76" t="s">
        <v>351</v>
      </c>
      <c r="B70" s="75" t="s">
        <v>352</v>
      </c>
      <c r="C70" s="74">
        <v>132.15</v>
      </c>
      <c r="D70" s="60"/>
      <c r="E70" s="9"/>
    </row>
    <row r="71" spans="1:5" ht="11.25" customHeight="1" x14ac:dyDescent="0.2">
      <c r="A71" s="76" t="s">
        <v>353</v>
      </c>
      <c r="B71" s="75" t="s">
        <v>354</v>
      </c>
      <c r="C71" s="74">
        <v>1229691.52</v>
      </c>
      <c r="D71" s="60"/>
      <c r="E71" s="9"/>
    </row>
    <row r="72" spans="1:5" ht="11.25" customHeight="1" x14ac:dyDescent="0.2">
      <c r="A72" s="76" t="s">
        <v>355</v>
      </c>
      <c r="B72" s="75" t="s">
        <v>356</v>
      </c>
      <c r="C72" s="74">
        <v>189245.93</v>
      </c>
      <c r="D72" s="60"/>
      <c r="E72" s="9"/>
    </row>
    <row r="73" spans="1:5" ht="11.25" customHeight="1" x14ac:dyDescent="0.2">
      <c r="A73" s="76" t="s">
        <v>357</v>
      </c>
      <c r="B73" s="75" t="s">
        <v>358</v>
      </c>
      <c r="C73" s="74">
        <v>851131.33</v>
      </c>
      <c r="D73" s="60"/>
      <c r="E73" s="9"/>
    </row>
    <row r="74" spans="1:5" ht="11.25" customHeight="1" x14ac:dyDescent="0.2">
      <c r="A74" s="76" t="s">
        <v>359</v>
      </c>
      <c r="B74" s="75" t="s">
        <v>360</v>
      </c>
      <c r="C74" s="74">
        <v>16229.81</v>
      </c>
      <c r="D74" s="60"/>
      <c r="E74" s="9"/>
    </row>
    <row r="75" spans="1:5" ht="11.25" customHeight="1" x14ac:dyDescent="0.2">
      <c r="A75" s="76" t="s">
        <v>361</v>
      </c>
      <c r="B75" s="75" t="s">
        <v>362</v>
      </c>
      <c r="C75" s="74">
        <v>187926.77</v>
      </c>
      <c r="D75" s="60"/>
      <c r="E75" s="9"/>
    </row>
    <row r="76" spans="1:5" ht="11.25" customHeight="1" x14ac:dyDescent="0.2">
      <c r="A76" s="76" t="s">
        <v>363</v>
      </c>
      <c r="B76" s="75" t="s">
        <v>364</v>
      </c>
      <c r="C76" s="74">
        <v>156668.10999999999</v>
      </c>
      <c r="D76" s="60"/>
      <c r="E76" s="9"/>
    </row>
    <row r="77" spans="1:5" ht="11.25" customHeight="1" x14ac:dyDescent="0.2">
      <c r="A77" s="76" t="s">
        <v>365</v>
      </c>
      <c r="B77" s="75" t="s">
        <v>366</v>
      </c>
      <c r="C77" s="74">
        <v>96232</v>
      </c>
      <c r="D77" s="60"/>
      <c r="E77" s="9"/>
    </row>
    <row r="78" spans="1:5" ht="11.25" customHeight="1" x14ac:dyDescent="0.2">
      <c r="A78" s="76" t="s">
        <v>367</v>
      </c>
      <c r="B78" s="75" t="s">
        <v>368</v>
      </c>
      <c r="C78" s="74">
        <v>175894.98</v>
      </c>
      <c r="D78" s="60"/>
      <c r="E78" s="9"/>
    </row>
    <row r="79" spans="1:5" ht="11.25" customHeight="1" x14ac:dyDescent="0.2">
      <c r="A79" s="76" t="s">
        <v>369</v>
      </c>
      <c r="B79" s="75" t="s">
        <v>370</v>
      </c>
      <c r="C79" s="74">
        <v>63779.67</v>
      </c>
      <c r="D79" s="60"/>
      <c r="E79" s="9"/>
    </row>
    <row r="80" spans="1:5" ht="11.25" customHeight="1" x14ac:dyDescent="0.2">
      <c r="A80" s="76" t="s">
        <v>371</v>
      </c>
      <c r="B80" s="75" t="s">
        <v>372</v>
      </c>
      <c r="C80" s="74">
        <v>70073.56</v>
      </c>
      <c r="D80" s="60"/>
      <c r="E80" s="9"/>
    </row>
    <row r="81" spans="1:5" ht="11.25" customHeight="1" x14ac:dyDescent="0.2">
      <c r="A81" s="76" t="s">
        <v>373</v>
      </c>
      <c r="B81" s="75" t="s">
        <v>374</v>
      </c>
      <c r="C81" s="74">
        <v>219534.71</v>
      </c>
      <c r="D81" s="60"/>
      <c r="E81" s="9"/>
    </row>
    <row r="82" spans="1:5" ht="11.25" customHeight="1" x14ac:dyDescent="0.2">
      <c r="A82" s="76" t="s">
        <v>375</v>
      </c>
      <c r="B82" s="75" t="s">
        <v>376</v>
      </c>
      <c r="C82" s="74">
        <v>1.88</v>
      </c>
      <c r="D82" s="60"/>
      <c r="E82" s="9"/>
    </row>
    <row r="83" spans="1:5" ht="11.25" customHeight="1" x14ac:dyDescent="0.2">
      <c r="A83" s="76" t="s">
        <v>377</v>
      </c>
      <c r="B83" s="75" t="s">
        <v>378</v>
      </c>
      <c r="C83" s="74">
        <v>167951.99</v>
      </c>
      <c r="D83" s="60"/>
      <c r="E83" s="9"/>
    </row>
    <row r="84" spans="1:5" ht="11.25" customHeight="1" x14ac:dyDescent="0.2">
      <c r="A84" s="76" t="s">
        <v>379</v>
      </c>
      <c r="B84" s="75" t="s">
        <v>380</v>
      </c>
      <c r="C84" s="74">
        <v>2040010.67</v>
      </c>
      <c r="D84" s="60"/>
      <c r="E84" s="9"/>
    </row>
    <row r="85" spans="1:5" ht="11.25" customHeight="1" x14ac:dyDescent="0.2">
      <c r="A85" s="76" t="s">
        <v>381</v>
      </c>
      <c r="B85" s="75" t="s">
        <v>382</v>
      </c>
      <c r="C85" s="74">
        <v>17408.96</v>
      </c>
      <c r="D85" s="60"/>
      <c r="E85" s="9"/>
    </row>
    <row r="86" spans="1:5" ht="11.25" customHeight="1" x14ac:dyDescent="0.2">
      <c r="A86" s="76" t="s">
        <v>383</v>
      </c>
      <c r="B86" s="75" t="s">
        <v>384</v>
      </c>
      <c r="C86" s="74">
        <v>550669.18999999994</v>
      </c>
      <c r="D86" s="60"/>
      <c r="E86" s="9"/>
    </row>
    <row r="87" spans="1:5" ht="11.25" customHeight="1" x14ac:dyDescent="0.2">
      <c r="A87" s="76" t="s">
        <v>385</v>
      </c>
      <c r="B87" s="75" t="s">
        <v>386</v>
      </c>
      <c r="C87" s="74">
        <v>7957018.1600000001</v>
      </c>
      <c r="D87" s="60"/>
      <c r="E87" s="9"/>
    </row>
    <row r="88" spans="1:5" ht="11.25" customHeight="1" x14ac:dyDescent="0.2">
      <c r="A88" s="76" t="s">
        <v>387</v>
      </c>
      <c r="B88" s="75" t="s">
        <v>388</v>
      </c>
      <c r="C88" s="74">
        <v>1504177.9</v>
      </c>
      <c r="D88" s="60"/>
      <c r="E88" s="9"/>
    </row>
    <row r="89" spans="1:5" ht="11.25" customHeight="1" x14ac:dyDescent="0.2">
      <c r="A89" s="76" t="s">
        <v>389</v>
      </c>
      <c r="B89" s="75" t="s">
        <v>390</v>
      </c>
      <c r="C89" s="74">
        <v>2609941.11</v>
      </c>
      <c r="D89" s="60"/>
      <c r="E89" s="9"/>
    </row>
    <row r="90" spans="1:5" ht="11.25" customHeight="1" x14ac:dyDescent="0.2">
      <c r="A90" s="76" t="s">
        <v>391</v>
      </c>
      <c r="B90" s="75" t="s">
        <v>392</v>
      </c>
      <c r="C90" s="74">
        <v>158044.93</v>
      </c>
      <c r="D90" s="60"/>
      <c r="E90" s="9"/>
    </row>
    <row r="91" spans="1:5" ht="11.25" customHeight="1" x14ac:dyDescent="0.2">
      <c r="A91" s="76" t="s">
        <v>393</v>
      </c>
      <c r="B91" s="75" t="s">
        <v>394</v>
      </c>
      <c r="C91" s="74">
        <v>2773770.54</v>
      </c>
      <c r="D91" s="60"/>
      <c r="E91" s="9"/>
    </row>
    <row r="92" spans="1:5" ht="11.25" customHeight="1" x14ac:dyDescent="0.2">
      <c r="A92" s="76" t="s">
        <v>395</v>
      </c>
      <c r="B92" s="75" t="s">
        <v>396</v>
      </c>
      <c r="C92" s="74">
        <v>514852.32</v>
      </c>
      <c r="D92" s="60"/>
      <c r="E92" s="9"/>
    </row>
    <row r="93" spans="1:5" ht="11.25" customHeight="1" x14ac:dyDescent="0.2">
      <c r="A93" s="76" t="s">
        <v>397</v>
      </c>
      <c r="B93" s="75" t="s">
        <v>398</v>
      </c>
      <c r="C93" s="74">
        <v>1029701.73</v>
      </c>
      <c r="D93" s="60"/>
      <c r="E93" s="9"/>
    </row>
    <row r="94" spans="1:5" ht="11.25" customHeight="1" x14ac:dyDescent="0.2">
      <c r="A94" s="76" t="s">
        <v>399</v>
      </c>
      <c r="B94" s="75" t="s">
        <v>400</v>
      </c>
      <c r="C94" s="74">
        <v>179626.05</v>
      </c>
      <c r="D94" s="60"/>
      <c r="E94" s="9"/>
    </row>
    <row r="95" spans="1:5" ht="11.25" customHeight="1" x14ac:dyDescent="0.2">
      <c r="A95" s="76" t="s">
        <v>401</v>
      </c>
      <c r="B95" s="75" t="s">
        <v>402</v>
      </c>
      <c r="C95" s="74">
        <v>3670404.85</v>
      </c>
      <c r="D95" s="60"/>
      <c r="E95" s="9"/>
    </row>
    <row r="96" spans="1:5" ht="11.25" customHeight="1" x14ac:dyDescent="0.2">
      <c r="A96" s="76" t="s">
        <v>403</v>
      </c>
      <c r="B96" s="75" t="s">
        <v>404</v>
      </c>
      <c r="C96" s="74">
        <v>1608660.08</v>
      </c>
      <c r="D96" s="60"/>
      <c r="E96" s="9"/>
    </row>
    <row r="97" spans="1:6" ht="11.25" customHeight="1" x14ac:dyDescent="0.2">
      <c r="A97" s="76" t="s">
        <v>405</v>
      </c>
      <c r="B97" s="75" t="s">
        <v>406</v>
      </c>
      <c r="C97" s="74">
        <v>36200.25</v>
      </c>
      <c r="D97" s="60"/>
      <c r="E97" s="9"/>
    </row>
    <row r="98" spans="1:6" ht="11.25" customHeight="1" x14ac:dyDescent="0.2">
      <c r="A98" s="76" t="s">
        <v>407</v>
      </c>
      <c r="B98" s="75" t="s">
        <v>408</v>
      </c>
      <c r="C98" s="74">
        <v>52348545.159999996</v>
      </c>
      <c r="D98" s="60"/>
      <c r="E98" s="9"/>
    </row>
    <row r="99" spans="1:6" ht="11.25" customHeight="1" x14ac:dyDescent="0.2">
      <c r="A99" s="76" t="s">
        <v>409</v>
      </c>
      <c r="B99" s="75" t="s">
        <v>410</v>
      </c>
      <c r="C99" s="74">
        <v>5372519.75</v>
      </c>
      <c r="D99" s="60"/>
      <c r="E99" s="9"/>
    </row>
    <row r="100" spans="1:6" ht="11.25" customHeight="1" x14ac:dyDescent="0.2">
      <c r="A100" s="76" t="s">
        <v>411</v>
      </c>
      <c r="B100" s="75" t="s">
        <v>412</v>
      </c>
      <c r="C100" s="74">
        <v>18025177.699999999</v>
      </c>
      <c r="D100" s="60"/>
      <c r="E100" s="9"/>
    </row>
    <row r="101" spans="1:6" ht="11.25" customHeight="1" x14ac:dyDescent="0.2">
      <c r="A101" s="76" t="s">
        <v>413</v>
      </c>
      <c r="B101" s="75" t="s">
        <v>414</v>
      </c>
      <c r="C101" s="74">
        <v>3560474.18</v>
      </c>
      <c r="D101" s="60"/>
      <c r="E101" s="9"/>
    </row>
    <row r="102" spans="1:6" ht="11.25" customHeight="1" x14ac:dyDescent="0.2">
      <c r="A102" s="76" t="s">
        <v>415</v>
      </c>
      <c r="B102" s="75" t="s">
        <v>416</v>
      </c>
      <c r="C102" s="74">
        <v>504609.71</v>
      </c>
      <c r="D102" s="60"/>
      <c r="E102" s="9"/>
    </row>
    <row r="103" spans="1:6" ht="11.25" customHeight="1" x14ac:dyDescent="0.2">
      <c r="A103" s="76" t="s">
        <v>417</v>
      </c>
      <c r="B103" s="75" t="s">
        <v>418</v>
      </c>
      <c r="C103" s="74">
        <v>213501.9</v>
      </c>
      <c r="D103" s="60"/>
      <c r="E103" s="9"/>
    </row>
    <row r="104" spans="1:6" ht="11.25" customHeight="1" x14ac:dyDescent="0.2">
      <c r="A104" s="76" t="s">
        <v>419</v>
      </c>
      <c r="B104" s="75" t="s">
        <v>420</v>
      </c>
      <c r="C104" s="74">
        <v>6098169.96</v>
      </c>
      <c r="D104" s="60"/>
      <c r="E104" s="9"/>
    </row>
    <row r="105" spans="1:6" ht="11.25" customHeight="1" x14ac:dyDescent="0.2">
      <c r="A105" s="76" t="s">
        <v>421</v>
      </c>
      <c r="B105" s="75" t="s">
        <v>422</v>
      </c>
      <c r="C105" s="74">
        <v>1499009.99</v>
      </c>
      <c r="D105" s="60"/>
      <c r="E105" s="9"/>
    </row>
    <row r="106" spans="1:6" ht="11.25" customHeight="1" x14ac:dyDescent="0.2">
      <c r="A106" s="76" t="s">
        <v>423</v>
      </c>
      <c r="B106" s="75" t="s">
        <v>424</v>
      </c>
      <c r="C106" s="74">
        <v>977584</v>
      </c>
      <c r="D106" s="60"/>
      <c r="E106" s="9"/>
    </row>
    <row r="107" spans="1:6" ht="11.25" customHeight="1" x14ac:dyDescent="0.2">
      <c r="A107" s="76" t="s">
        <v>425</v>
      </c>
      <c r="B107" s="75" t="s">
        <v>426</v>
      </c>
      <c r="C107" s="74">
        <v>1403492.27</v>
      </c>
      <c r="D107" s="60"/>
      <c r="E107" s="9"/>
    </row>
    <row r="108" spans="1:6" ht="11.25" customHeight="1" x14ac:dyDescent="0.2">
      <c r="A108" s="76" t="s">
        <v>427</v>
      </c>
      <c r="B108" s="75" t="s">
        <v>428</v>
      </c>
      <c r="C108" s="74">
        <v>1313141.1499999999</v>
      </c>
      <c r="D108" s="60"/>
      <c r="E108" s="9"/>
    </row>
    <row r="109" spans="1:6" ht="11.25" customHeight="1" x14ac:dyDescent="0.2">
      <c r="A109" s="76" t="s">
        <v>429</v>
      </c>
      <c r="B109" s="75" t="s">
        <v>430</v>
      </c>
      <c r="C109" s="74">
        <v>0.56999999999999995</v>
      </c>
      <c r="D109" s="60"/>
      <c r="E109" s="9"/>
    </row>
    <row r="110" spans="1:6" ht="11.25" customHeight="1" x14ac:dyDescent="0.2">
      <c r="A110" s="76"/>
      <c r="B110" s="75"/>
      <c r="C110" s="74"/>
      <c r="D110" s="60"/>
      <c r="E110" s="9"/>
    </row>
    <row r="111" spans="1:6" x14ac:dyDescent="0.2">
      <c r="A111" s="73"/>
      <c r="B111" s="73" t="s">
        <v>76</v>
      </c>
      <c r="C111" s="72">
        <f>SUM(C42:C110)</f>
        <v>141215592.67000002</v>
      </c>
      <c r="D111" s="77"/>
      <c r="E111" s="10"/>
    </row>
    <row r="112" spans="1:6" x14ac:dyDescent="0.2">
      <c r="A112" s="29"/>
      <c r="B112" s="29"/>
      <c r="C112" s="69"/>
      <c r="D112" s="29"/>
      <c r="E112" s="69"/>
      <c r="F112" s="44"/>
    </row>
    <row r="113" spans="1:6" x14ac:dyDescent="0.2">
      <c r="A113" s="29"/>
      <c r="B113" s="29"/>
      <c r="C113" s="69"/>
      <c r="D113" s="29"/>
      <c r="E113" s="69"/>
      <c r="F113" s="44"/>
    </row>
    <row r="114" spans="1:6" ht="11.25" customHeight="1" x14ac:dyDescent="0.2">
      <c r="A114" s="55" t="s">
        <v>75</v>
      </c>
      <c r="B114" s="68"/>
      <c r="C114" s="67"/>
      <c r="D114" s="44"/>
      <c r="E114" s="53" t="s">
        <v>72</v>
      </c>
    </row>
    <row r="115" spans="1:6" x14ac:dyDescent="0.2">
      <c r="A115" s="44"/>
      <c r="B115" s="44"/>
      <c r="C115" s="6"/>
      <c r="D115" s="44"/>
      <c r="E115" s="6"/>
      <c r="F115" s="44"/>
    </row>
    <row r="116" spans="1:6" ht="15" customHeight="1" x14ac:dyDescent="0.2">
      <c r="A116" s="66" t="s">
        <v>44</v>
      </c>
      <c r="B116" s="65" t="s">
        <v>45</v>
      </c>
      <c r="C116" s="63" t="s">
        <v>71</v>
      </c>
      <c r="D116" s="64" t="s">
        <v>70</v>
      </c>
      <c r="E116" s="63" t="s">
        <v>69</v>
      </c>
      <c r="F116" s="62"/>
    </row>
    <row r="117" spans="1:6" x14ac:dyDescent="0.2">
      <c r="A117" s="76" t="s">
        <v>431</v>
      </c>
      <c r="B117" s="75" t="s">
        <v>431</v>
      </c>
      <c r="C117" s="74"/>
      <c r="D117" s="74"/>
      <c r="E117" s="60"/>
      <c r="F117" s="9"/>
    </row>
    <row r="118" spans="1:6" x14ac:dyDescent="0.2">
      <c r="A118" s="76"/>
      <c r="B118" s="75"/>
      <c r="C118" s="74"/>
      <c r="D118" s="74"/>
      <c r="E118" s="60"/>
      <c r="F118" s="9"/>
    </row>
    <row r="119" spans="1:6" x14ac:dyDescent="0.2">
      <c r="A119" s="76"/>
      <c r="B119" s="75"/>
      <c r="C119" s="74"/>
      <c r="D119" s="74"/>
      <c r="E119" s="60"/>
      <c r="F119" s="9"/>
    </row>
    <row r="120" spans="1:6" x14ac:dyDescent="0.2">
      <c r="A120" s="76"/>
      <c r="B120" s="75"/>
      <c r="C120" s="74"/>
      <c r="D120" s="74"/>
      <c r="E120" s="60"/>
      <c r="F120" s="9"/>
    </row>
    <row r="121" spans="1:6" x14ac:dyDescent="0.2">
      <c r="A121" s="76"/>
      <c r="B121" s="75"/>
      <c r="C121" s="74"/>
      <c r="D121" s="74"/>
      <c r="E121" s="60"/>
      <c r="F121" s="9"/>
    </row>
    <row r="122" spans="1:6" x14ac:dyDescent="0.2">
      <c r="A122" s="76"/>
      <c r="B122" s="75"/>
      <c r="C122" s="74"/>
      <c r="D122" s="74"/>
      <c r="E122" s="60"/>
      <c r="F122" s="9"/>
    </row>
    <row r="123" spans="1:6" x14ac:dyDescent="0.2">
      <c r="A123" s="76"/>
      <c r="B123" s="75"/>
      <c r="C123" s="74"/>
      <c r="D123" s="74"/>
      <c r="E123" s="60"/>
      <c r="F123" s="9"/>
    </row>
    <row r="124" spans="1:6" x14ac:dyDescent="0.2">
      <c r="A124" s="73"/>
      <c r="B124" s="73" t="s">
        <v>74</v>
      </c>
      <c r="C124" s="72">
        <f>SUM(C117:C123)</f>
        <v>0</v>
      </c>
      <c r="D124" s="71"/>
      <c r="E124" s="70"/>
      <c r="F124" s="10"/>
    </row>
    <row r="125" spans="1:6" x14ac:dyDescent="0.2">
      <c r="A125" s="29"/>
      <c r="B125" s="29"/>
      <c r="C125" s="69"/>
      <c r="D125" s="29"/>
      <c r="E125" s="69"/>
      <c r="F125" s="44"/>
    </row>
    <row r="126" spans="1:6" x14ac:dyDescent="0.2">
      <c r="A126" s="29"/>
      <c r="B126" s="29"/>
      <c r="C126" s="69"/>
      <c r="D126" s="29"/>
      <c r="E126" s="69"/>
      <c r="F126" s="44"/>
    </row>
    <row r="127" spans="1:6" ht="11.25" customHeight="1" x14ac:dyDescent="0.2">
      <c r="A127" s="55" t="s">
        <v>73</v>
      </c>
      <c r="B127" s="68"/>
      <c r="C127" s="67"/>
      <c r="D127" s="44"/>
      <c r="E127" s="53" t="s">
        <v>72</v>
      </c>
    </row>
    <row r="128" spans="1:6" x14ac:dyDescent="0.2">
      <c r="A128" s="44"/>
      <c r="B128" s="44"/>
      <c r="C128" s="6"/>
      <c r="D128" s="44"/>
      <c r="E128" s="6"/>
      <c r="F128" s="44"/>
    </row>
    <row r="129" spans="1:6" ht="15" customHeight="1" x14ac:dyDescent="0.2">
      <c r="A129" s="66" t="s">
        <v>44</v>
      </c>
      <c r="B129" s="65" t="s">
        <v>45</v>
      </c>
      <c r="C129" s="63" t="s">
        <v>71</v>
      </c>
      <c r="D129" s="64" t="s">
        <v>70</v>
      </c>
      <c r="E129" s="63" t="s">
        <v>69</v>
      </c>
      <c r="F129" s="62"/>
    </row>
    <row r="130" spans="1:6" x14ac:dyDescent="0.2">
      <c r="A130" s="61" t="s">
        <v>431</v>
      </c>
      <c r="B130" s="61" t="s">
        <v>431</v>
      </c>
      <c r="C130" s="60"/>
      <c r="D130" s="60"/>
      <c r="E130" s="60"/>
      <c r="F130" s="9"/>
    </row>
    <row r="131" spans="1:6" x14ac:dyDescent="0.2">
      <c r="A131" s="61"/>
      <c r="B131" s="61"/>
      <c r="C131" s="60"/>
      <c r="D131" s="60"/>
      <c r="E131" s="60"/>
      <c r="F131" s="9"/>
    </row>
    <row r="132" spans="1:6" x14ac:dyDescent="0.2">
      <c r="A132" s="61"/>
      <c r="B132" s="61"/>
      <c r="C132" s="60"/>
      <c r="D132" s="60"/>
      <c r="E132" s="60"/>
      <c r="F132" s="9"/>
    </row>
    <row r="133" spans="1:6" x14ac:dyDescent="0.2">
      <c r="A133" s="61"/>
      <c r="B133" s="61"/>
      <c r="C133" s="60"/>
      <c r="D133" s="60"/>
      <c r="E133" s="60"/>
      <c r="F133" s="9"/>
    </row>
    <row r="134" spans="1:6" x14ac:dyDescent="0.2">
      <c r="A134" s="61"/>
      <c r="B134" s="61"/>
      <c r="C134" s="60"/>
      <c r="D134" s="60"/>
      <c r="E134" s="60"/>
      <c r="F134" s="9"/>
    </row>
    <row r="135" spans="1:6" x14ac:dyDescent="0.2">
      <c r="A135" s="61"/>
      <c r="B135" s="61"/>
      <c r="C135" s="60"/>
      <c r="D135" s="60"/>
      <c r="E135" s="60"/>
      <c r="F135" s="9"/>
    </row>
    <row r="136" spans="1:6" x14ac:dyDescent="0.2">
      <c r="A136" s="61"/>
      <c r="B136" s="61"/>
      <c r="C136" s="60"/>
      <c r="D136" s="60"/>
      <c r="E136" s="60"/>
      <c r="F136" s="9"/>
    </row>
    <row r="137" spans="1:6" x14ac:dyDescent="0.2">
      <c r="A137" s="59"/>
      <c r="B137" s="59" t="s">
        <v>68</v>
      </c>
      <c r="C137" s="58">
        <f>SUM(C130:C136)</f>
        <v>0</v>
      </c>
      <c r="D137" s="57"/>
      <c r="E137" s="56"/>
      <c r="F137" s="10"/>
    </row>
  </sheetData>
  <dataValidations count="5">
    <dataValidation allowBlank="1" showInputMessage="1" showErrorMessage="1" prompt="Saldo final de la Información Financiera Trimestral que se presenta (trimestral: 1er, 2do, 3ro. o 4to.)." sqref="C7 C41 C116 C129"/>
    <dataValidation allowBlank="1" showInputMessage="1" showErrorMessage="1" prompt="Corresponde al número de la cuenta de acuerdo al Plan de Cuentas emitido por el CONAC (DOF 23/12/2015)." sqref="A7 A41 A116 A129"/>
    <dataValidation allowBlank="1" showInputMessage="1" showErrorMessage="1" prompt="Corresponde al nombre o descripción de la cuenta de acuerdo al Plan de Cuentas emitido por el CONAC." sqref="B7 B41 B116 B129"/>
    <dataValidation allowBlank="1" showInputMessage="1" showErrorMessage="1" prompt="Especificar el tipo de instrumento de inversión: Bondes, Petrobonos, Cetes, Mesa de dinero, etc." sqref="D7 D41 D116 D129"/>
    <dataValidation allowBlank="1" showInputMessage="1" showErrorMessage="1" prompt="En los casos en que la inversión se localice en dos o mas tipos de instrumentos, se detallará cada una de ellas y el importe invertido." sqref="E7 E116 E129"/>
  </dataValidations>
  <pageMargins left="0.7" right="0.7" top="0.75" bottom="0.75" header="0.3" footer="0.3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16" sqref="A1:G16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5" width="17.7109375" style="6" customWidth="1"/>
    <col min="6" max="7" width="17.7109375" style="44" customWidth="1"/>
    <col min="8" max="16384" width="11.42578125" style="44"/>
  </cols>
  <sheetData>
    <row r="1" spans="1:7" s="11" customFormat="1" ht="11.25" customHeight="1" x14ac:dyDescent="0.2">
      <c r="A1" s="20" t="s">
        <v>42</v>
      </c>
      <c r="B1" s="20"/>
      <c r="C1" s="12"/>
      <c r="D1" s="12"/>
      <c r="E1" s="12"/>
      <c r="F1" s="199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55" t="s">
        <v>198</v>
      </c>
      <c r="B5" s="55"/>
      <c r="C5" s="12"/>
      <c r="D5" s="12"/>
      <c r="E5" s="12"/>
      <c r="G5" s="53" t="s">
        <v>197</v>
      </c>
    </row>
    <row r="6" spans="1:7" s="23" customFormat="1" x14ac:dyDescent="0.2">
      <c r="A6" s="119"/>
      <c r="B6" s="119"/>
      <c r="C6" s="22"/>
      <c r="D6" s="175"/>
      <c r="E6" s="175"/>
    </row>
    <row r="7" spans="1:7" ht="15" customHeight="1" x14ac:dyDescent="0.2">
      <c r="A7" s="66" t="s">
        <v>44</v>
      </c>
      <c r="B7" s="65" t="s">
        <v>45</v>
      </c>
      <c r="C7" s="131" t="s">
        <v>46</v>
      </c>
      <c r="D7" s="131" t="s">
        <v>47</v>
      </c>
      <c r="E7" s="198" t="s">
        <v>196</v>
      </c>
      <c r="F7" s="154" t="s">
        <v>70</v>
      </c>
      <c r="G7" s="154" t="s">
        <v>168</v>
      </c>
    </row>
    <row r="8" spans="1:7" x14ac:dyDescent="0.2">
      <c r="A8" s="76" t="s">
        <v>1057</v>
      </c>
      <c r="B8" s="76" t="s">
        <v>1058</v>
      </c>
      <c r="C8" s="92">
        <v>-291964041.50999999</v>
      </c>
      <c r="D8" s="92">
        <v>-303578629.67000002</v>
      </c>
      <c r="E8" s="92">
        <v>-11614588.16</v>
      </c>
      <c r="F8" s="153"/>
      <c r="G8" s="125"/>
    </row>
    <row r="9" spans="1:7" x14ac:dyDescent="0.2">
      <c r="A9" s="76" t="s">
        <v>1059</v>
      </c>
      <c r="B9" s="76" t="s">
        <v>1060</v>
      </c>
      <c r="C9" s="92">
        <v>22022833.25</v>
      </c>
      <c r="D9" s="92">
        <v>23219001.030000001</v>
      </c>
      <c r="E9" s="92">
        <v>1196167.78</v>
      </c>
      <c r="F9" s="92"/>
      <c r="G9" s="125"/>
    </row>
    <row r="10" spans="1:7" x14ac:dyDescent="0.2">
      <c r="A10" s="76" t="s">
        <v>1061</v>
      </c>
      <c r="B10" s="76" t="s">
        <v>1062</v>
      </c>
      <c r="C10" s="92">
        <v>-693359.52</v>
      </c>
      <c r="D10" s="92">
        <v>-728508.57</v>
      </c>
      <c r="E10" s="92">
        <v>-35149.050000000003</v>
      </c>
      <c r="F10" s="125"/>
      <c r="G10" s="125"/>
    </row>
    <row r="11" spans="1:7" x14ac:dyDescent="0.2">
      <c r="A11" s="76"/>
      <c r="B11" s="76"/>
      <c r="C11" s="92"/>
      <c r="D11" s="92"/>
      <c r="E11" s="92"/>
      <c r="F11" s="125"/>
      <c r="G11" s="125"/>
    </row>
    <row r="12" spans="1:7" x14ac:dyDescent="0.2">
      <c r="A12" s="76"/>
      <c r="B12" s="76"/>
      <c r="C12" s="92"/>
      <c r="D12" s="92"/>
      <c r="E12" s="92"/>
      <c r="F12" s="125"/>
      <c r="G12" s="125"/>
    </row>
    <row r="13" spans="1:7" x14ac:dyDescent="0.2">
      <c r="A13" s="76"/>
      <c r="B13" s="76"/>
      <c r="C13" s="92"/>
      <c r="D13" s="92"/>
      <c r="E13" s="92"/>
      <c r="F13" s="125"/>
      <c r="G13" s="125"/>
    </row>
    <row r="14" spans="1:7" x14ac:dyDescent="0.2">
      <c r="A14" s="122"/>
      <c r="B14" s="91" t="s">
        <v>195</v>
      </c>
      <c r="C14" s="77">
        <f>SUM(C8:C13)</f>
        <v>-270634567.77999997</v>
      </c>
      <c r="D14" s="77">
        <f>SUM(D8:D13)</f>
        <v>-281088137.20999998</v>
      </c>
      <c r="E14" s="57">
        <f>SUM(E8:E13)</f>
        <v>-10453569.430000002</v>
      </c>
      <c r="F14" s="197"/>
      <c r="G14" s="19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25" right="0.25" top="0.75" bottom="0.75" header="0.3" footer="0.3"/>
  <pageSetup scale="8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24" zoomScaleNormal="100" zoomScaleSheetLayoutView="100" workbookViewId="0">
      <selection sqref="A1:F68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5" width="17.7109375" style="6" customWidth="1"/>
    <col min="6" max="6" width="17.7109375" style="44" customWidth="1"/>
    <col min="7" max="16384" width="11.42578125" style="44"/>
  </cols>
  <sheetData>
    <row r="1" spans="1:6" s="11" customFormat="1" x14ac:dyDescent="0.2">
      <c r="A1" s="20" t="s">
        <v>42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55" t="s">
        <v>201</v>
      </c>
      <c r="B5" s="55"/>
      <c r="C5" s="12"/>
      <c r="D5" s="12"/>
      <c r="E5" s="12"/>
      <c r="F5" s="53" t="s">
        <v>200</v>
      </c>
    </row>
    <row r="6" spans="1:6" s="23" customFormat="1" x14ac:dyDescent="0.2">
      <c r="A6" s="119"/>
      <c r="B6" s="119"/>
      <c r="C6" s="22"/>
      <c r="D6" s="175"/>
      <c r="E6" s="175"/>
    </row>
    <row r="7" spans="1:6" ht="15" customHeight="1" x14ac:dyDescent="0.2">
      <c r="A7" s="66" t="s">
        <v>44</v>
      </c>
      <c r="B7" s="65" t="s">
        <v>45</v>
      </c>
      <c r="C7" s="131" t="s">
        <v>46</v>
      </c>
      <c r="D7" s="131" t="s">
        <v>47</v>
      </c>
      <c r="E7" s="198" t="s">
        <v>196</v>
      </c>
      <c r="F7" s="198" t="s">
        <v>168</v>
      </c>
    </row>
    <row r="8" spans="1:6" x14ac:dyDescent="0.2">
      <c r="A8" s="76" t="s">
        <v>1063</v>
      </c>
      <c r="B8" s="76" t="s">
        <v>1064</v>
      </c>
      <c r="C8" s="92">
        <v>0</v>
      </c>
      <c r="D8" s="92">
        <v>402957326.06999999</v>
      </c>
      <c r="E8" s="92">
        <v>402957326.06999999</v>
      </c>
      <c r="F8" s="200"/>
    </row>
    <row r="9" spans="1:6" x14ac:dyDescent="0.2">
      <c r="A9" s="76" t="s">
        <v>1063</v>
      </c>
      <c r="B9" s="76" t="s">
        <v>1065</v>
      </c>
      <c r="C9" s="92">
        <v>-342099603.67000002</v>
      </c>
      <c r="D9" s="92">
        <v>0</v>
      </c>
      <c r="E9" s="92">
        <v>342099603.67000002</v>
      </c>
      <c r="F9" s="200"/>
    </row>
    <row r="10" spans="1:6" x14ac:dyDescent="0.2">
      <c r="A10" s="76" t="s">
        <v>1066</v>
      </c>
      <c r="B10" s="76" t="s">
        <v>1067</v>
      </c>
      <c r="C10" s="92">
        <v>-278642776.35000002</v>
      </c>
      <c r="D10" s="92">
        <v>-278642776.35000002</v>
      </c>
      <c r="E10" s="92">
        <v>0</v>
      </c>
      <c r="F10" s="200"/>
    </row>
    <row r="11" spans="1:6" x14ac:dyDescent="0.2">
      <c r="A11" s="76" t="s">
        <v>1068</v>
      </c>
      <c r="B11" s="76" t="s">
        <v>1069</v>
      </c>
      <c r="C11" s="92">
        <v>-80350633.959999993</v>
      </c>
      <c r="D11" s="92">
        <v>-80350633.959999993</v>
      </c>
      <c r="E11" s="92">
        <v>0</v>
      </c>
      <c r="F11" s="200"/>
    </row>
    <row r="12" spans="1:6" x14ac:dyDescent="0.2">
      <c r="A12" s="76" t="s">
        <v>1070</v>
      </c>
      <c r="B12" s="76" t="s">
        <v>1071</v>
      </c>
      <c r="C12" s="92">
        <v>-18582350.920000002</v>
      </c>
      <c r="D12" s="92">
        <v>-18582350.920000002</v>
      </c>
      <c r="E12" s="92">
        <v>0</v>
      </c>
      <c r="F12" s="200"/>
    </row>
    <row r="13" spans="1:6" x14ac:dyDescent="0.2">
      <c r="A13" s="76" t="s">
        <v>1072</v>
      </c>
      <c r="B13" s="76" t="s">
        <v>1073</v>
      </c>
      <c r="C13" s="92">
        <v>-21644078.809999999</v>
      </c>
      <c r="D13" s="92">
        <v>-8653812.4100000001</v>
      </c>
      <c r="E13" s="92">
        <v>12990266.4</v>
      </c>
      <c r="F13" s="200"/>
    </row>
    <row r="14" spans="1:6" x14ac:dyDescent="0.2">
      <c r="A14" s="76" t="s">
        <v>1074</v>
      </c>
      <c r="B14" s="76" t="s">
        <v>1075</v>
      </c>
      <c r="C14" s="92">
        <v>50934919.979999997</v>
      </c>
      <c r="D14" s="92">
        <v>50934919.979999997</v>
      </c>
      <c r="E14" s="92">
        <v>0</v>
      </c>
      <c r="F14" s="200"/>
    </row>
    <row r="15" spans="1:6" x14ac:dyDescent="0.2">
      <c r="A15" s="76" t="s">
        <v>1076</v>
      </c>
      <c r="B15" s="76" t="s">
        <v>1077</v>
      </c>
      <c r="C15" s="92">
        <v>-97354626.340000004</v>
      </c>
      <c r="D15" s="92">
        <v>-97354626.340000004</v>
      </c>
      <c r="E15" s="92">
        <v>0</v>
      </c>
      <c r="F15" s="200"/>
    </row>
    <row r="16" spans="1:6" x14ac:dyDescent="0.2">
      <c r="A16" s="76" t="s">
        <v>1078</v>
      </c>
      <c r="B16" s="76" t="s">
        <v>1079</v>
      </c>
      <c r="C16" s="92">
        <v>69898966.569999993</v>
      </c>
      <c r="D16" s="92">
        <v>84641785.299999997</v>
      </c>
      <c r="E16" s="92">
        <v>14742818.73</v>
      </c>
      <c r="F16" s="200"/>
    </row>
    <row r="17" spans="1:6" x14ac:dyDescent="0.2">
      <c r="A17" s="76" t="s">
        <v>1080</v>
      </c>
      <c r="B17" s="76" t="s">
        <v>1081</v>
      </c>
      <c r="C17" s="92">
        <v>0</v>
      </c>
      <c r="D17" s="92">
        <v>-323406828.38</v>
      </c>
      <c r="E17" s="92">
        <v>-323406828.38</v>
      </c>
      <c r="F17" s="200"/>
    </row>
    <row r="18" spans="1:6" x14ac:dyDescent="0.2">
      <c r="A18" s="76" t="s">
        <v>1082</v>
      </c>
      <c r="B18" s="76" t="s">
        <v>1083</v>
      </c>
      <c r="C18" s="92">
        <v>-61875470.859999999</v>
      </c>
      <c r="D18" s="92">
        <v>-61875470.859999999</v>
      </c>
      <c r="E18" s="92">
        <v>0</v>
      </c>
      <c r="F18" s="200"/>
    </row>
    <row r="19" spans="1:6" x14ac:dyDescent="0.2">
      <c r="A19" s="76" t="s">
        <v>1084</v>
      </c>
      <c r="B19" s="76" t="s">
        <v>1085</v>
      </c>
      <c r="C19" s="92">
        <v>-16027788.9</v>
      </c>
      <c r="D19" s="92">
        <v>-16027788.9</v>
      </c>
      <c r="E19" s="92">
        <v>0</v>
      </c>
      <c r="F19" s="200"/>
    </row>
    <row r="20" spans="1:6" x14ac:dyDescent="0.2">
      <c r="A20" s="76" t="s">
        <v>1086</v>
      </c>
      <c r="B20" s="76" t="s">
        <v>1087</v>
      </c>
      <c r="C20" s="92">
        <v>-386594.13</v>
      </c>
      <c r="D20" s="92">
        <v>-386594.13</v>
      </c>
      <c r="E20" s="92">
        <v>0</v>
      </c>
      <c r="F20" s="200"/>
    </row>
    <row r="21" spans="1:6" x14ac:dyDescent="0.2">
      <c r="A21" s="76" t="s">
        <v>1088</v>
      </c>
      <c r="B21" s="76" t="s">
        <v>1089</v>
      </c>
      <c r="C21" s="92">
        <v>-1720583.57</v>
      </c>
      <c r="D21" s="92">
        <v>-1720583.57</v>
      </c>
      <c r="E21" s="92">
        <v>0</v>
      </c>
      <c r="F21" s="200"/>
    </row>
    <row r="22" spans="1:6" x14ac:dyDescent="0.2">
      <c r="A22" s="76" t="s">
        <v>1090</v>
      </c>
      <c r="B22" s="76" t="s">
        <v>1091</v>
      </c>
      <c r="C22" s="92">
        <v>-2573689.62</v>
      </c>
      <c r="D22" s="92">
        <v>-2573689.62</v>
      </c>
      <c r="E22" s="92">
        <v>0</v>
      </c>
      <c r="F22" s="200"/>
    </row>
    <row r="23" spans="1:6" x14ac:dyDescent="0.2">
      <c r="A23" s="76" t="s">
        <v>1092</v>
      </c>
      <c r="B23" s="76" t="s">
        <v>1093</v>
      </c>
      <c r="C23" s="92">
        <v>-54738285.25</v>
      </c>
      <c r="D23" s="92">
        <v>-54738285.25</v>
      </c>
      <c r="E23" s="92">
        <v>0</v>
      </c>
      <c r="F23" s="200"/>
    </row>
    <row r="24" spans="1:6" x14ac:dyDescent="0.2">
      <c r="A24" s="76" t="s">
        <v>1094</v>
      </c>
      <c r="B24" s="76" t="s">
        <v>1095</v>
      </c>
      <c r="C24" s="92">
        <v>-44915434.090000004</v>
      </c>
      <c r="D24" s="92">
        <v>-44915434.090000004</v>
      </c>
      <c r="E24" s="92">
        <v>0</v>
      </c>
      <c r="F24" s="200"/>
    </row>
    <row r="25" spans="1:6" x14ac:dyDescent="0.2">
      <c r="A25" s="76" t="s">
        <v>1096</v>
      </c>
      <c r="B25" s="76" t="s">
        <v>1097</v>
      </c>
      <c r="C25" s="92">
        <v>-60048476.219999999</v>
      </c>
      <c r="D25" s="92">
        <v>-60048476.219999999</v>
      </c>
      <c r="E25" s="92">
        <v>0</v>
      </c>
      <c r="F25" s="200"/>
    </row>
    <row r="26" spans="1:6" x14ac:dyDescent="0.2">
      <c r="A26" s="76" t="s">
        <v>1098</v>
      </c>
      <c r="B26" s="76" t="s">
        <v>1099</v>
      </c>
      <c r="C26" s="92">
        <v>-58145805.259999998</v>
      </c>
      <c r="D26" s="92">
        <v>-58145805.259999998</v>
      </c>
      <c r="E26" s="92">
        <v>0</v>
      </c>
      <c r="F26" s="200"/>
    </row>
    <row r="27" spans="1:6" x14ac:dyDescent="0.2">
      <c r="A27" s="76" t="s">
        <v>1100</v>
      </c>
      <c r="B27" s="76" t="s">
        <v>1101</v>
      </c>
      <c r="C27" s="92">
        <v>-17302711.109999999</v>
      </c>
      <c r="D27" s="92">
        <v>-14806398.869999999</v>
      </c>
      <c r="E27" s="92">
        <v>2496312.2400000002</v>
      </c>
      <c r="F27" s="200"/>
    </row>
    <row r="28" spans="1:6" x14ac:dyDescent="0.2">
      <c r="A28" s="76" t="s">
        <v>1102</v>
      </c>
      <c r="B28" s="76" t="s">
        <v>1103</v>
      </c>
      <c r="C28" s="92">
        <v>0</v>
      </c>
      <c r="D28" s="92">
        <v>4923843.5999999996</v>
      </c>
      <c r="E28" s="92">
        <v>4923843.5999999996</v>
      </c>
      <c r="F28" s="200"/>
    </row>
    <row r="29" spans="1:6" x14ac:dyDescent="0.2">
      <c r="A29" s="76" t="s">
        <v>1104</v>
      </c>
      <c r="B29" s="76" t="s">
        <v>1105</v>
      </c>
      <c r="C29" s="92">
        <v>-10761939.199999999</v>
      </c>
      <c r="D29" s="92">
        <v>-10761939.199999999</v>
      </c>
      <c r="E29" s="92">
        <v>0</v>
      </c>
      <c r="F29" s="200"/>
    </row>
    <row r="30" spans="1:6" x14ac:dyDescent="0.2">
      <c r="A30" s="76" t="s">
        <v>1106</v>
      </c>
      <c r="B30" s="76" t="s">
        <v>1107</v>
      </c>
      <c r="C30" s="92">
        <v>-450861.07</v>
      </c>
      <c r="D30" s="92">
        <v>-450861.07</v>
      </c>
      <c r="E30" s="92">
        <v>0</v>
      </c>
      <c r="F30" s="200"/>
    </row>
    <row r="31" spans="1:6" x14ac:dyDescent="0.2">
      <c r="A31" s="76" t="s">
        <v>1108</v>
      </c>
      <c r="B31" s="76" t="s">
        <v>1109</v>
      </c>
      <c r="C31" s="92">
        <v>-299435.24</v>
      </c>
      <c r="D31" s="92">
        <v>-299435.24</v>
      </c>
      <c r="E31" s="92">
        <v>0</v>
      </c>
      <c r="F31" s="200"/>
    </row>
    <row r="32" spans="1:6" x14ac:dyDescent="0.2">
      <c r="A32" s="76" t="s">
        <v>1110</v>
      </c>
      <c r="B32" s="76" t="s">
        <v>1111</v>
      </c>
      <c r="C32" s="92">
        <v>-65946.81</v>
      </c>
      <c r="D32" s="92">
        <v>-65946.81</v>
      </c>
      <c r="E32" s="92">
        <v>0</v>
      </c>
      <c r="F32" s="200"/>
    </row>
    <row r="33" spans="1:6" x14ac:dyDescent="0.2">
      <c r="A33" s="76" t="s">
        <v>1112</v>
      </c>
      <c r="B33" s="76" t="s">
        <v>1113</v>
      </c>
      <c r="C33" s="92">
        <v>-438058.44</v>
      </c>
      <c r="D33" s="92">
        <v>-438058.44</v>
      </c>
      <c r="E33" s="92">
        <v>0</v>
      </c>
      <c r="F33" s="200"/>
    </row>
    <row r="34" spans="1:6" x14ac:dyDescent="0.2">
      <c r="A34" s="76" t="s">
        <v>1114</v>
      </c>
      <c r="B34" s="76" t="s">
        <v>1115</v>
      </c>
      <c r="C34" s="92">
        <v>-3453297.62</v>
      </c>
      <c r="D34" s="92">
        <v>-3453297.62</v>
      </c>
      <c r="E34" s="92">
        <v>0</v>
      </c>
      <c r="F34" s="200"/>
    </row>
    <row r="35" spans="1:6" x14ac:dyDescent="0.2">
      <c r="A35" s="76" t="s">
        <v>1116</v>
      </c>
      <c r="B35" s="76" t="s">
        <v>1117</v>
      </c>
      <c r="C35" s="92">
        <v>-2268797.21</v>
      </c>
      <c r="D35" s="92">
        <v>-2268797.21</v>
      </c>
      <c r="E35" s="92">
        <v>0</v>
      </c>
      <c r="F35" s="200"/>
    </row>
    <row r="36" spans="1:6" x14ac:dyDescent="0.2">
      <c r="A36" s="76" t="s">
        <v>1118</v>
      </c>
      <c r="B36" s="76" t="s">
        <v>1119</v>
      </c>
      <c r="C36" s="92">
        <v>-4711748.96</v>
      </c>
      <c r="D36" s="92">
        <v>-4711748.96</v>
      </c>
      <c r="E36" s="92">
        <v>0</v>
      </c>
      <c r="F36" s="200"/>
    </row>
    <row r="37" spans="1:6" x14ac:dyDescent="0.2">
      <c r="A37" s="76" t="s">
        <v>1120</v>
      </c>
      <c r="B37" s="76" t="s">
        <v>1121</v>
      </c>
      <c r="C37" s="92">
        <v>-505147.85</v>
      </c>
      <c r="D37" s="92">
        <v>-505147.85</v>
      </c>
      <c r="E37" s="92">
        <v>0</v>
      </c>
      <c r="F37" s="200"/>
    </row>
    <row r="38" spans="1:6" x14ac:dyDescent="0.2">
      <c r="A38" s="76" t="s">
        <v>1122</v>
      </c>
      <c r="B38" s="76" t="s">
        <v>1123</v>
      </c>
      <c r="C38" s="92">
        <v>0</v>
      </c>
      <c r="D38" s="92">
        <v>2084908.2</v>
      </c>
      <c r="E38" s="92">
        <v>2084908.2</v>
      </c>
      <c r="F38" s="200"/>
    </row>
    <row r="39" spans="1:6" x14ac:dyDescent="0.2">
      <c r="A39" s="76" t="s">
        <v>1124</v>
      </c>
      <c r="B39" s="76" t="s">
        <v>1125</v>
      </c>
      <c r="C39" s="92">
        <v>-36299967.159999996</v>
      </c>
      <c r="D39" s="92">
        <v>-36299967.159999996</v>
      </c>
      <c r="E39" s="92">
        <v>0</v>
      </c>
      <c r="F39" s="200"/>
    </row>
    <row r="40" spans="1:6" x14ac:dyDescent="0.2">
      <c r="A40" s="76" t="s">
        <v>1126</v>
      </c>
      <c r="B40" s="76" t="s">
        <v>1127</v>
      </c>
      <c r="C40" s="92">
        <v>-564097.13</v>
      </c>
      <c r="D40" s="92">
        <v>-564097.13</v>
      </c>
      <c r="E40" s="92">
        <v>0</v>
      </c>
      <c r="F40" s="200"/>
    </row>
    <row r="41" spans="1:6" x14ac:dyDescent="0.2">
      <c r="A41" s="76" t="s">
        <v>1128</v>
      </c>
      <c r="B41" s="76" t="s">
        <v>1129</v>
      </c>
      <c r="C41" s="92">
        <v>-22592747.98</v>
      </c>
      <c r="D41" s="92">
        <v>-22592747.98</v>
      </c>
      <c r="E41" s="92">
        <v>0</v>
      </c>
      <c r="F41" s="200"/>
    </row>
    <row r="42" spans="1:6" x14ac:dyDescent="0.2">
      <c r="A42" s="76" t="s">
        <v>1130</v>
      </c>
      <c r="B42" s="76" t="s">
        <v>1125</v>
      </c>
      <c r="C42" s="92">
        <v>-2232006.65</v>
      </c>
      <c r="D42" s="92">
        <v>-2232006.65</v>
      </c>
      <c r="E42" s="92">
        <v>0</v>
      </c>
      <c r="F42" s="200"/>
    </row>
    <row r="43" spans="1:6" x14ac:dyDescent="0.2">
      <c r="A43" s="76" t="s">
        <v>1131</v>
      </c>
      <c r="B43" s="76" t="s">
        <v>1132</v>
      </c>
      <c r="C43" s="92">
        <v>-1256611.45</v>
      </c>
      <c r="D43" s="92">
        <v>-1256611.45</v>
      </c>
      <c r="E43" s="92">
        <v>0</v>
      </c>
      <c r="F43" s="200"/>
    </row>
    <row r="44" spans="1:6" x14ac:dyDescent="0.2">
      <c r="A44" s="76" t="s">
        <v>1133</v>
      </c>
      <c r="B44" s="76" t="s">
        <v>1134</v>
      </c>
      <c r="C44" s="92">
        <v>-38842.1</v>
      </c>
      <c r="D44" s="92">
        <v>-38842.1</v>
      </c>
      <c r="E44" s="92">
        <v>0</v>
      </c>
      <c r="F44" s="200"/>
    </row>
    <row r="45" spans="1:6" x14ac:dyDescent="0.2">
      <c r="A45" s="76" t="s">
        <v>1135</v>
      </c>
      <c r="B45" s="76" t="s">
        <v>1136</v>
      </c>
      <c r="C45" s="92">
        <v>-17294216.43</v>
      </c>
      <c r="D45" s="92">
        <v>-17294216.43</v>
      </c>
      <c r="E45" s="92">
        <v>0</v>
      </c>
      <c r="F45" s="200"/>
    </row>
    <row r="46" spans="1:6" x14ac:dyDescent="0.2">
      <c r="A46" s="76" t="s">
        <v>1137</v>
      </c>
      <c r="B46" s="76" t="s">
        <v>1138</v>
      </c>
      <c r="C46" s="92">
        <v>-229957.97</v>
      </c>
      <c r="D46" s="92">
        <v>-229957.97</v>
      </c>
      <c r="E46" s="92">
        <v>0</v>
      </c>
      <c r="F46" s="200"/>
    </row>
    <row r="47" spans="1:6" x14ac:dyDescent="0.2">
      <c r="A47" s="76" t="s">
        <v>1139</v>
      </c>
      <c r="B47" s="76" t="s">
        <v>1140</v>
      </c>
      <c r="C47" s="92">
        <v>-17005.189999999999</v>
      </c>
      <c r="D47" s="92">
        <v>-17005.189999999999</v>
      </c>
      <c r="E47" s="92">
        <v>0</v>
      </c>
      <c r="F47" s="200"/>
    </row>
    <row r="48" spans="1:6" x14ac:dyDescent="0.2">
      <c r="A48" s="76" t="s">
        <v>1141</v>
      </c>
      <c r="B48" s="76" t="s">
        <v>1142</v>
      </c>
      <c r="C48" s="92">
        <v>-11552496.939999999</v>
      </c>
      <c r="D48" s="92">
        <v>-11552496.939999999</v>
      </c>
      <c r="E48" s="92">
        <v>0</v>
      </c>
      <c r="F48" s="200"/>
    </row>
    <row r="49" spans="1:6" x14ac:dyDescent="0.2">
      <c r="A49" s="76" t="s">
        <v>1143</v>
      </c>
      <c r="B49" s="76" t="s">
        <v>1144</v>
      </c>
      <c r="C49" s="92">
        <v>-600000</v>
      </c>
      <c r="D49" s="92">
        <v>-600000</v>
      </c>
      <c r="E49" s="92">
        <v>0</v>
      </c>
      <c r="F49" s="200"/>
    </row>
    <row r="50" spans="1:6" x14ac:dyDescent="0.2">
      <c r="A50" s="76" t="s">
        <v>1145</v>
      </c>
      <c r="B50" s="76" t="s">
        <v>1146</v>
      </c>
      <c r="C50" s="92">
        <v>-1834096.92</v>
      </c>
      <c r="D50" s="92">
        <v>-1834096.92</v>
      </c>
      <c r="E50" s="92">
        <v>0</v>
      </c>
      <c r="F50" s="200"/>
    </row>
    <row r="51" spans="1:6" x14ac:dyDescent="0.2">
      <c r="A51" s="76" t="s">
        <v>1147</v>
      </c>
      <c r="B51" s="76" t="s">
        <v>1148</v>
      </c>
      <c r="C51" s="92">
        <v>-2417962.29</v>
      </c>
      <c r="D51" s="92">
        <v>-2417962.29</v>
      </c>
      <c r="E51" s="92">
        <v>0</v>
      </c>
      <c r="F51" s="200"/>
    </row>
    <row r="52" spans="1:6" x14ac:dyDescent="0.2">
      <c r="A52" s="76" t="s">
        <v>1149</v>
      </c>
      <c r="B52" s="76" t="s">
        <v>1150</v>
      </c>
      <c r="C52" s="92">
        <v>-2609590.29</v>
      </c>
      <c r="D52" s="92">
        <v>-2609590.29</v>
      </c>
      <c r="E52" s="92">
        <v>0</v>
      </c>
      <c r="F52" s="200"/>
    </row>
    <row r="53" spans="1:6" x14ac:dyDescent="0.2">
      <c r="A53" s="76" t="s">
        <v>1151</v>
      </c>
      <c r="B53" s="76" t="s">
        <v>1152</v>
      </c>
      <c r="C53" s="92">
        <v>0</v>
      </c>
      <c r="D53" s="92">
        <v>3079667.18</v>
      </c>
      <c r="E53" s="92">
        <v>3079667.18</v>
      </c>
      <c r="F53" s="200"/>
    </row>
    <row r="54" spans="1:6" x14ac:dyDescent="0.2">
      <c r="A54" s="76" t="s">
        <v>1153</v>
      </c>
      <c r="B54" s="76" t="s">
        <v>1154</v>
      </c>
      <c r="C54" s="92">
        <v>-169491.01</v>
      </c>
      <c r="D54" s="92">
        <v>-169491.01</v>
      </c>
      <c r="E54" s="92">
        <v>0</v>
      </c>
      <c r="F54" s="200"/>
    </row>
    <row r="55" spans="1:6" x14ac:dyDescent="0.2">
      <c r="A55" s="76" t="s">
        <v>1155</v>
      </c>
      <c r="B55" s="76" t="s">
        <v>1156</v>
      </c>
      <c r="C55" s="92">
        <v>-2785239.03</v>
      </c>
      <c r="D55" s="92">
        <v>-2785239.03</v>
      </c>
      <c r="E55" s="92">
        <v>0</v>
      </c>
      <c r="F55" s="200"/>
    </row>
    <row r="56" spans="1:6" x14ac:dyDescent="0.2">
      <c r="A56" s="76" t="s">
        <v>1157</v>
      </c>
      <c r="B56" s="76" t="s">
        <v>1158</v>
      </c>
      <c r="C56" s="92">
        <v>-901613.64</v>
      </c>
      <c r="D56" s="92">
        <v>-901613.64</v>
      </c>
      <c r="E56" s="92">
        <v>0</v>
      </c>
      <c r="F56" s="200"/>
    </row>
    <row r="57" spans="1:6" x14ac:dyDescent="0.2">
      <c r="A57" s="76" t="s">
        <v>1159</v>
      </c>
      <c r="B57" s="76" t="s">
        <v>1160</v>
      </c>
      <c r="C57" s="92">
        <v>-38891326.310000002</v>
      </c>
      <c r="D57" s="92">
        <v>-38891326.310000002</v>
      </c>
      <c r="E57" s="92">
        <v>0</v>
      </c>
      <c r="F57" s="200"/>
    </row>
    <row r="58" spans="1:6" x14ac:dyDescent="0.2">
      <c r="A58" s="76" t="s">
        <v>1161</v>
      </c>
      <c r="B58" s="76" t="s">
        <v>1162</v>
      </c>
      <c r="C58" s="92">
        <v>-16549736.529999999</v>
      </c>
      <c r="D58" s="92">
        <v>-16549736.529999999</v>
      </c>
      <c r="E58" s="92">
        <v>0</v>
      </c>
      <c r="F58" s="200"/>
    </row>
    <row r="59" spans="1:6" x14ac:dyDescent="0.2">
      <c r="A59" s="76" t="s">
        <v>1163</v>
      </c>
      <c r="B59" s="76" t="s">
        <v>1164</v>
      </c>
      <c r="C59" s="92">
        <v>-31858686.699999999</v>
      </c>
      <c r="D59" s="92">
        <v>-31858686.699999999</v>
      </c>
      <c r="E59" s="92">
        <v>0</v>
      </c>
      <c r="F59" s="200"/>
    </row>
    <row r="60" spans="1:6" x14ac:dyDescent="0.2">
      <c r="A60" s="76" t="s">
        <v>1165</v>
      </c>
      <c r="B60" s="76" t="s">
        <v>1166</v>
      </c>
      <c r="C60" s="92">
        <v>-243899.27</v>
      </c>
      <c r="D60" s="92">
        <v>-243899.27</v>
      </c>
      <c r="E60" s="92">
        <v>0</v>
      </c>
      <c r="F60" s="200"/>
    </row>
    <row r="61" spans="1:6" x14ac:dyDescent="0.2">
      <c r="A61" s="76" t="s">
        <v>1167</v>
      </c>
      <c r="B61" s="76" t="s">
        <v>1168</v>
      </c>
      <c r="C61" s="92">
        <v>0</v>
      </c>
      <c r="D61" s="92">
        <v>7911655.3200000003</v>
      </c>
      <c r="E61" s="92">
        <v>7911655.3200000003</v>
      </c>
      <c r="F61" s="200"/>
    </row>
    <row r="62" spans="1:6" x14ac:dyDescent="0.2">
      <c r="A62" s="76" t="s">
        <v>1169</v>
      </c>
      <c r="B62" s="76" t="s">
        <v>1170</v>
      </c>
      <c r="C62" s="92">
        <v>-25437097.010000002</v>
      </c>
      <c r="D62" s="92">
        <v>-22861610.010000002</v>
      </c>
      <c r="E62" s="92">
        <v>2575487</v>
      </c>
      <c r="F62" s="200"/>
    </row>
    <row r="63" spans="1:6" x14ac:dyDescent="0.2">
      <c r="A63" s="76" t="s">
        <v>1171</v>
      </c>
      <c r="B63" s="76" t="s">
        <v>1172</v>
      </c>
      <c r="C63" s="92">
        <v>80377631.5</v>
      </c>
      <c r="D63" s="92">
        <v>79400872.5</v>
      </c>
      <c r="E63" s="92">
        <v>-976759</v>
      </c>
      <c r="F63" s="200"/>
    </row>
    <row r="64" spans="1:6" x14ac:dyDescent="0.2">
      <c r="A64" s="76" t="s">
        <v>1173</v>
      </c>
      <c r="B64" s="76" t="s">
        <v>1174</v>
      </c>
      <c r="C64" s="92">
        <v>141863885.13</v>
      </c>
      <c r="D64" s="92">
        <v>141851130.22</v>
      </c>
      <c r="E64" s="92">
        <v>-12754.91</v>
      </c>
      <c r="F64" s="200"/>
    </row>
    <row r="65" spans="1:6" x14ac:dyDescent="0.2">
      <c r="A65" s="76"/>
      <c r="B65" s="76"/>
      <c r="C65" s="92"/>
      <c r="D65" s="92"/>
      <c r="E65" s="92"/>
      <c r="F65" s="200"/>
    </row>
    <row r="66" spans="1:6" x14ac:dyDescent="0.2">
      <c r="A66" s="91"/>
      <c r="B66" s="91" t="s">
        <v>199</v>
      </c>
      <c r="C66" s="90">
        <f>SUM(C8:C65)</f>
        <v>-1052665426.2800008</v>
      </c>
      <c r="D66" s="90">
        <f>SUM(D8:D65)</f>
        <v>-581199880.16000021</v>
      </c>
      <c r="E66" s="90">
        <f>SUM(E8:E65)</f>
        <v>471465546.12</v>
      </c>
      <c r="F66" s="91"/>
    </row>
  </sheetData>
  <protectedRanges>
    <protectedRange sqref="F6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8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115" zoomScaleNormal="100" zoomScaleSheetLayoutView="100" workbookViewId="0">
      <selection sqref="A1:E163"/>
    </sheetView>
  </sheetViews>
  <sheetFormatPr baseColWidth="10" defaultRowHeight="11.25" x14ac:dyDescent="0.2"/>
  <cols>
    <col min="1" max="1" width="20.7109375" style="29" customWidth="1"/>
    <col min="2" max="2" width="50.7109375" style="29" customWidth="1"/>
    <col min="3" max="5" width="17.7109375" style="26" customWidth="1"/>
    <col min="6" max="16384" width="11.42578125" style="44"/>
  </cols>
  <sheetData>
    <row r="1" spans="1:5" s="11" customFormat="1" x14ac:dyDescent="0.2">
      <c r="A1" s="20" t="s">
        <v>42</v>
      </c>
      <c r="B1" s="20"/>
      <c r="C1" s="21"/>
      <c r="D1" s="21"/>
      <c r="E1" s="101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47" t="s">
        <v>204</v>
      </c>
      <c r="C5" s="21"/>
      <c r="D5" s="21"/>
      <c r="E5" s="206" t="s">
        <v>203</v>
      </c>
    </row>
    <row r="6" spans="1:5" s="23" customFormat="1" x14ac:dyDescent="0.2">
      <c r="A6" s="62"/>
      <c r="B6" s="62"/>
      <c r="C6" s="205"/>
      <c r="D6" s="204"/>
      <c r="E6" s="204"/>
    </row>
    <row r="7" spans="1:5" ht="15" customHeight="1" x14ac:dyDescent="0.2">
      <c r="A7" s="66" t="s">
        <v>44</v>
      </c>
      <c r="B7" s="65" t="s">
        <v>45</v>
      </c>
      <c r="C7" s="131" t="s">
        <v>46</v>
      </c>
      <c r="D7" s="131" t="s">
        <v>47</v>
      </c>
      <c r="E7" s="131" t="s">
        <v>48</v>
      </c>
    </row>
    <row r="8" spans="1:5" x14ac:dyDescent="0.2">
      <c r="A8" s="125">
        <v>111200001</v>
      </c>
      <c r="B8" s="125" t="s">
        <v>1175</v>
      </c>
      <c r="C8" s="92">
        <v>933574.47</v>
      </c>
      <c r="D8" s="92">
        <v>2012.61</v>
      </c>
      <c r="E8" s="92">
        <v>-931561.86</v>
      </c>
    </row>
    <row r="9" spans="1:5" x14ac:dyDescent="0.2">
      <c r="A9" s="125">
        <v>111200005</v>
      </c>
      <c r="B9" s="125" t="s">
        <v>1176</v>
      </c>
      <c r="C9" s="92">
        <v>780397.96</v>
      </c>
      <c r="D9" s="92">
        <v>5415.4</v>
      </c>
      <c r="E9" s="92">
        <v>-774982.56</v>
      </c>
    </row>
    <row r="10" spans="1:5" x14ac:dyDescent="0.2">
      <c r="A10" s="125">
        <v>111200006</v>
      </c>
      <c r="B10" s="125" t="s">
        <v>1177</v>
      </c>
      <c r="C10" s="92">
        <v>205885.12</v>
      </c>
      <c r="D10" s="92">
        <v>10753.68</v>
      </c>
      <c r="E10" s="92">
        <v>-195131.44</v>
      </c>
    </row>
    <row r="11" spans="1:5" x14ac:dyDescent="0.2">
      <c r="A11" s="125">
        <v>111200007</v>
      </c>
      <c r="B11" s="125" t="s">
        <v>1178</v>
      </c>
      <c r="C11" s="92">
        <v>2204975.13</v>
      </c>
      <c r="D11" s="92">
        <v>-8854.7900000000009</v>
      </c>
      <c r="E11" s="92">
        <v>-2213829.92</v>
      </c>
    </row>
    <row r="12" spans="1:5" x14ac:dyDescent="0.2">
      <c r="A12" s="125">
        <v>111200008</v>
      </c>
      <c r="B12" s="125" t="s">
        <v>1179</v>
      </c>
      <c r="C12" s="92">
        <v>37981.339999999997</v>
      </c>
      <c r="D12" s="92">
        <v>37987.03</v>
      </c>
      <c r="E12" s="92">
        <v>5.69</v>
      </c>
    </row>
    <row r="13" spans="1:5" x14ac:dyDescent="0.2">
      <c r="A13" s="125">
        <v>111200009</v>
      </c>
      <c r="B13" s="125" t="s">
        <v>1180</v>
      </c>
      <c r="C13" s="92">
        <v>467555.3</v>
      </c>
      <c r="D13" s="92">
        <v>504218.66</v>
      </c>
      <c r="E13" s="92">
        <v>36663.360000000001</v>
      </c>
    </row>
    <row r="14" spans="1:5" x14ac:dyDescent="0.2">
      <c r="A14" s="125">
        <v>111200011</v>
      </c>
      <c r="B14" s="125" t="s">
        <v>1181</v>
      </c>
      <c r="C14" s="92">
        <v>-1649786.11</v>
      </c>
      <c r="D14" s="92">
        <v>228983.34</v>
      </c>
      <c r="E14" s="92">
        <v>1878769.45</v>
      </c>
    </row>
    <row r="15" spans="1:5" x14ac:dyDescent="0.2">
      <c r="A15" s="125">
        <v>111200012</v>
      </c>
      <c r="B15" s="125" t="s">
        <v>1182</v>
      </c>
      <c r="C15" s="92">
        <v>0</v>
      </c>
      <c r="D15" s="92">
        <v>931611.7</v>
      </c>
      <c r="E15" s="92">
        <v>931611.7</v>
      </c>
    </row>
    <row r="16" spans="1:5" x14ac:dyDescent="0.2">
      <c r="A16" s="125">
        <v>111200102</v>
      </c>
      <c r="B16" s="125" t="s">
        <v>1183</v>
      </c>
      <c r="C16" s="92">
        <v>-133027.88</v>
      </c>
      <c r="D16" s="92">
        <v>-83063.399999999994</v>
      </c>
      <c r="E16" s="92">
        <v>49964.480000000003</v>
      </c>
    </row>
    <row r="17" spans="1:5" x14ac:dyDescent="0.2">
      <c r="A17" s="125">
        <v>111200201</v>
      </c>
      <c r="B17" s="125" t="s">
        <v>291</v>
      </c>
      <c r="C17" s="92">
        <v>398155.25</v>
      </c>
      <c r="D17" s="92">
        <v>45075.95</v>
      </c>
      <c r="E17" s="92">
        <v>-353079.3</v>
      </c>
    </row>
    <row r="18" spans="1:5" x14ac:dyDescent="0.2">
      <c r="A18" s="125">
        <v>111200203</v>
      </c>
      <c r="B18" s="125" t="s">
        <v>1184</v>
      </c>
      <c r="C18" s="92">
        <v>35931.35</v>
      </c>
      <c r="D18" s="92">
        <v>35931.35</v>
      </c>
      <c r="E18" s="92">
        <v>0</v>
      </c>
    </row>
    <row r="19" spans="1:5" x14ac:dyDescent="0.2">
      <c r="A19" s="125">
        <v>111200303</v>
      </c>
      <c r="B19" s="125" t="s">
        <v>1185</v>
      </c>
      <c r="C19" s="92">
        <v>708216.7</v>
      </c>
      <c r="D19" s="92">
        <v>716036.43</v>
      </c>
      <c r="E19" s="92">
        <v>7819.73</v>
      </c>
    </row>
    <row r="20" spans="1:5" x14ac:dyDescent="0.2">
      <c r="A20" s="125">
        <v>111200304</v>
      </c>
      <c r="B20" s="125" t="s">
        <v>1186</v>
      </c>
      <c r="C20" s="92">
        <v>5903.36</v>
      </c>
      <c r="D20" s="92">
        <v>101.7</v>
      </c>
      <c r="E20" s="92">
        <v>-5801.66</v>
      </c>
    </row>
    <row r="21" spans="1:5" x14ac:dyDescent="0.2">
      <c r="A21" s="125">
        <v>111200306</v>
      </c>
      <c r="B21" s="125" t="s">
        <v>293</v>
      </c>
      <c r="C21" s="92">
        <v>614469.67000000004</v>
      </c>
      <c r="D21" s="92">
        <v>583273.82999999996</v>
      </c>
      <c r="E21" s="92">
        <v>-31195.84</v>
      </c>
    </row>
    <row r="22" spans="1:5" x14ac:dyDescent="0.2">
      <c r="A22" s="125">
        <v>111200307</v>
      </c>
      <c r="B22" s="125" t="s">
        <v>1187</v>
      </c>
      <c r="C22" s="92">
        <v>4026.39</v>
      </c>
      <c r="D22" s="92">
        <v>44821.48</v>
      </c>
      <c r="E22" s="92">
        <v>40795.089999999997</v>
      </c>
    </row>
    <row r="23" spans="1:5" x14ac:dyDescent="0.2">
      <c r="A23" s="125">
        <v>111400003</v>
      </c>
      <c r="B23" s="125" t="s">
        <v>245</v>
      </c>
      <c r="C23" s="92">
        <v>3083472.48</v>
      </c>
      <c r="D23" s="92">
        <v>3132079.69</v>
      </c>
      <c r="E23" s="92">
        <v>48607.21</v>
      </c>
    </row>
    <row r="24" spans="1:5" x14ac:dyDescent="0.2">
      <c r="A24" s="125">
        <v>111400013</v>
      </c>
      <c r="B24" s="125" t="s">
        <v>247</v>
      </c>
      <c r="C24" s="92">
        <v>2785730.3</v>
      </c>
      <c r="D24" s="92">
        <v>2872678.89</v>
      </c>
      <c r="E24" s="92">
        <v>86948.59</v>
      </c>
    </row>
    <row r="25" spans="1:5" x14ac:dyDescent="0.2">
      <c r="A25" s="125">
        <v>111400016</v>
      </c>
      <c r="B25" s="125" t="s">
        <v>249</v>
      </c>
      <c r="C25" s="92">
        <v>3907932.26</v>
      </c>
      <c r="D25" s="92">
        <v>4029907.18</v>
      </c>
      <c r="E25" s="92">
        <v>121974.92</v>
      </c>
    </row>
    <row r="26" spans="1:5" x14ac:dyDescent="0.2">
      <c r="A26" s="125">
        <v>111400019</v>
      </c>
      <c r="B26" s="125" t="s">
        <v>251</v>
      </c>
      <c r="C26" s="92">
        <v>4224350.3499999996</v>
      </c>
      <c r="D26" s="92">
        <v>4356201.3499999996</v>
      </c>
      <c r="E26" s="92">
        <v>131851</v>
      </c>
    </row>
    <row r="27" spans="1:5" x14ac:dyDescent="0.2">
      <c r="A27" s="125">
        <v>111400020</v>
      </c>
      <c r="B27" s="125" t="s">
        <v>253</v>
      </c>
      <c r="C27" s="92">
        <v>0</v>
      </c>
      <c r="D27" s="92">
        <v>790063.05</v>
      </c>
      <c r="E27" s="92">
        <v>790063.05</v>
      </c>
    </row>
    <row r="28" spans="1:5" x14ac:dyDescent="0.2">
      <c r="A28" s="125">
        <v>111400021</v>
      </c>
      <c r="B28" s="125" t="s">
        <v>255</v>
      </c>
      <c r="C28" s="92">
        <v>2049989.98</v>
      </c>
      <c r="D28" s="92">
        <v>2280583.02</v>
      </c>
      <c r="E28" s="92">
        <v>230593.04</v>
      </c>
    </row>
    <row r="29" spans="1:5" x14ac:dyDescent="0.2">
      <c r="A29" s="125">
        <v>111400025</v>
      </c>
      <c r="B29" s="125" t="s">
        <v>257</v>
      </c>
      <c r="C29" s="92">
        <v>23548117.850000001</v>
      </c>
      <c r="D29" s="92">
        <v>62145626.18</v>
      </c>
      <c r="E29" s="92">
        <v>38597508.329999998</v>
      </c>
    </row>
    <row r="30" spans="1:5" x14ac:dyDescent="0.2">
      <c r="A30" s="125">
        <v>111400026</v>
      </c>
      <c r="B30" s="125" t="s">
        <v>259</v>
      </c>
      <c r="C30" s="92">
        <v>2459869.52</v>
      </c>
      <c r="D30" s="92">
        <v>1821312.36</v>
      </c>
      <c r="E30" s="92">
        <v>-638557.16</v>
      </c>
    </row>
    <row r="31" spans="1:5" x14ac:dyDescent="0.2">
      <c r="A31" s="125">
        <v>111400027</v>
      </c>
      <c r="B31" s="125" t="s">
        <v>261</v>
      </c>
      <c r="C31" s="92">
        <v>3927732.19</v>
      </c>
      <c r="D31" s="92">
        <v>2734060.25</v>
      </c>
      <c r="E31" s="92">
        <v>-1193671.94</v>
      </c>
    </row>
    <row r="32" spans="1:5" x14ac:dyDescent="0.2">
      <c r="A32" s="125">
        <v>111400032</v>
      </c>
      <c r="B32" s="125" t="s">
        <v>263</v>
      </c>
      <c r="C32" s="92">
        <v>14883354.83</v>
      </c>
      <c r="D32" s="92">
        <v>10152498.810000001</v>
      </c>
      <c r="E32" s="92">
        <v>-4730856.0199999996</v>
      </c>
    </row>
    <row r="33" spans="1:5" x14ac:dyDescent="0.2">
      <c r="A33" s="125">
        <v>111400033</v>
      </c>
      <c r="B33" s="125" t="s">
        <v>265</v>
      </c>
      <c r="C33" s="92">
        <v>6636906.6900000004</v>
      </c>
      <c r="D33" s="92">
        <v>3985705.63</v>
      </c>
      <c r="E33" s="92">
        <v>-2651201.06</v>
      </c>
    </row>
    <row r="34" spans="1:5" x14ac:dyDescent="0.2">
      <c r="A34" s="125">
        <v>111400034</v>
      </c>
      <c r="B34" s="125" t="s">
        <v>267</v>
      </c>
      <c r="C34" s="92">
        <v>974364.65</v>
      </c>
      <c r="D34" s="92">
        <v>1004776.66</v>
      </c>
      <c r="E34" s="92">
        <v>30412.01</v>
      </c>
    </row>
    <row r="35" spans="1:5" x14ac:dyDescent="0.2">
      <c r="A35" s="125">
        <v>111400038</v>
      </c>
      <c r="B35" s="125" t="s">
        <v>269</v>
      </c>
      <c r="C35" s="92">
        <v>2510292.42</v>
      </c>
      <c r="D35" s="92">
        <v>21535578.399999999</v>
      </c>
      <c r="E35" s="92">
        <v>19025285.98</v>
      </c>
    </row>
    <row r="36" spans="1:5" x14ac:dyDescent="0.2">
      <c r="A36" s="125">
        <v>111400039</v>
      </c>
      <c r="B36" s="125" t="s">
        <v>271</v>
      </c>
      <c r="C36" s="92">
        <v>36864874.25</v>
      </c>
      <c r="D36" s="92">
        <v>16895398.030000001</v>
      </c>
      <c r="E36" s="92">
        <v>-19969476.219999999</v>
      </c>
    </row>
    <row r="37" spans="1:5" x14ac:dyDescent="0.2">
      <c r="A37" s="125">
        <v>111400040</v>
      </c>
      <c r="B37" s="125" t="s">
        <v>273</v>
      </c>
      <c r="C37" s="92">
        <v>9534749.1400000006</v>
      </c>
      <c r="D37" s="92">
        <v>2857637.49</v>
      </c>
      <c r="E37" s="92">
        <v>-6677111.6500000004</v>
      </c>
    </row>
    <row r="38" spans="1:5" x14ac:dyDescent="0.2">
      <c r="A38" s="125">
        <v>111400041</v>
      </c>
      <c r="B38" s="125" t="s">
        <v>275</v>
      </c>
      <c r="C38" s="92">
        <v>56755924.289999999</v>
      </c>
      <c r="D38" s="92">
        <v>21029686.91</v>
      </c>
      <c r="E38" s="92">
        <v>-35726237.380000003</v>
      </c>
    </row>
    <row r="39" spans="1:5" x14ac:dyDescent="0.2">
      <c r="A39" s="125">
        <v>111400042</v>
      </c>
      <c r="B39" s="125" t="s">
        <v>277</v>
      </c>
      <c r="C39" s="92">
        <v>26177175.600000001</v>
      </c>
      <c r="D39" s="92">
        <v>5124262.45</v>
      </c>
      <c r="E39" s="92">
        <v>-21052913.149999999</v>
      </c>
    </row>
    <row r="40" spans="1:5" x14ac:dyDescent="0.2">
      <c r="A40" s="125">
        <v>111400047</v>
      </c>
      <c r="B40" s="125" t="s">
        <v>279</v>
      </c>
      <c r="C40" s="92">
        <v>11137077.279999999</v>
      </c>
      <c r="D40" s="92">
        <v>3232802.04</v>
      </c>
      <c r="E40" s="92">
        <v>-7904275.2400000002</v>
      </c>
    </row>
    <row r="41" spans="1:5" x14ac:dyDescent="0.2">
      <c r="A41" s="125">
        <v>111400048</v>
      </c>
      <c r="B41" s="125" t="s">
        <v>281</v>
      </c>
      <c r="C41" s="92">
        <v>0</v>
      </c>
      <c r="D41" s="92">
        <v>75707037.439999998</v>
      </c>
      <c r="E41" s="92">
        <v>75707037.439999998</v>
      </c>
    </row>
    <row r="42" spans="1:5" x14ac:dyDescent="0.2">
      <c r="A42" s="125">
        <v>111400049</v>
      </c>
      <c r="B42" s="125" t="s">
        <v>283</v>
      </c>
      <c r="C42" s="92">
        <v>0</v>
      </c>
      <c r="D42" s="92">
        <v>23211273.52</v>
      </c>
      <c r="E42" s="92">
        <v>23211273.52</v>
      </c>
    </row>
    <row r="43" spans="1:5" x14ac:dyDescent="0.2">
      <c r="A43" s="125">
        <v>111400052</v>
      </c>
      <c r="B43" s="125" t="s">
        <v>285</v>
      </c>
      <c r="C43" s="92">
        <v>0</v>
      </c>
      <c r="D43" s="92">
        <v>1057541.25</v>
      </c>
      <c r="E43" s="92">
        <v>1057541.25</v>
      </c>
    </row>
    <row r="44" spans="1:5" x14ac:dyDescent="0.2">
      <c r="A44" s="125">
        <v>111400053</v>
      </c>
      <c r="B44" s="125" t="s">
        <v>287</v>
      </c>
      <c r="C44" s="92">
        <v>0</v>
      </c>
      <c r="D44" s="92">
        <v>8451445.5999999996</v>
      </c>
      <c r="E44" s="92">
        <v>8451445.5999999996</v>
      </c>
    </row>
    <row r="45" spans="1:5" x14ac:dyDescent="0.2">
      <c r="A45" s="125">
        <v>111400054</v>
      </c>
      <c r="B45" s="125" t="s">
        <v>289</v>
      </c>
      <c r="C45" s="92">
        <v>0</v>
      </c>
      <c r="D45" s="92">
        <v>2003817.74</v>
      </c>
      <c r="E45" s="92">
        <v>2003817.74</v>
      </c>
    </row>
    <row r="46" spans="1:5" x14ac:dyDescent="0.2">
      <c r="A46" s="125">
        <v>111400201</v>
      </c>
      <c r="B46" s="125" t="s">
        <v>291</v>
      </c>
      <c r="C46" s="92">
        <v>0</v>
      </c>
      <c r="D46" s="92">
        <v>23752698.18</v>
      </c>
      <c r="E46" s="92">
        <v>23752698.18</v>
      </c>
    </row>
    <row r="47" spans="1:5" x14ac:dyDescent="0.2">
      <c r="A47" s="125">
        <v>111400303</v>
      </c>
      <c r="B47" s="125" t="s">
        <v>293</v>
      </c>
      <c r="C47" s="92">
        <v>5652055.3600000003</v>
      </c>
      <c r="D47" s="92">
        <v>7728574.9699999997</v>
      </c>
      <c r="E47" s="92">
        <v>2076519.61</v>
      </c>
    </row>
    <row r="48" spans="1:5" x14ac:dyDescent="0.2">
      <c r="A48" s="125">
        <v>111500002</v>
      </c>
      <c r="B48" s="125" t="s">
        <v>296</v>
      </c>
      <c r="C48" s="92">
        <v>43858.84</v>
      </c>
      <c r="D48" s="92">
        <v>43862.19</v>
      </c>
      <c r="E48" s="92">
        <v>3.35</v>
      </c>
    </row>
    <row r="49" spans="1:5" x14ac:dyDescent="0.2">
      <c r="A49" s="125">
        <v>111500034</v>
      </c>
      <c r="B49" s="125" t="s">
        <v>298</v>
      </c>
      <c r="C49" s="92">
        <v>457944.21</v>
      </c>
      <c r="D49" s="92">
        <v>443884.29</v>
      </c>
      <c r="E49" s="92">
        <v>-14059.92</v>
      </c>
    </row>
    <row r="50" spans="1:5" x14ac:dyDescent="0.2">
      <c r="A50" s="125">
        <v>111500039</v>
      </c>
      <c r="B50" s="125" t="s">
        <v>300</v>
      </c>
      <c r="C50" s="92">
        <v>452178.05</v>
      </c>
      <c r="D50" s="92">
        <v>247072.75</v>
      </c>
      <c r="E50" s="92">
        <v>-205105.3</v>
      </c>
    </row>
    <row r="51" spans="1:5" x14ac:dyDescent="0.2">
      <c r="A51" s="125">
        <v>111500047</v>
      </c>
      <c r="B51" s="125" t="s">
        <v>302</v>
      </c>
      <c r="C51" s="92">
        <v>551395.35</v>
      </c>
      <c r="D51" s="92">
        <v>504278.68</v>
      </c>
      <c r="E51" s="92">
        <v>-47116.67</v>
      </c>
    </row>
    <row r="52" spans="1:5" x14ac:dyDescent="0.2">
      <c r="A52" s="125">
        <v>111500062</v>
      </c>
      <c r="B52" s="125" t="s">
        <v>304</v>
      </c>
      <c r="C52" s="92">
        <v>212680.29</v>
      </c>
      <c r="D52" s="92">
        <v>215017.21</v>
      </c>
      <c r="E52" s="92">
        <v>2336.92</v>
      </c>
    </row>
    <row r="53" spans="1:5" x14ac:dyDescent="0.2">
      <c r="A53" s="125">
        <v>111500075</v>
      </c>
      <c r="B53" s="125" t="s">
        <v>306</v>
      </c>
      <c r="C53" s="92">
        <v>385231.76</v>
      </c>
      <c r="D53" s="92">
        <v>250023.09</v>
      </c>
      <c r="E53" s="92">
        <v>-135208.67000000001</v>
      </c>
    </row>
    <row r="54" spans="1:5" x14ac:dyDescent="0.2">
      <c r="A54" s="125">
        <v>111500076</v>
      </c>
      <c r="B54" s="125" t="s">
        <v>308</v>
      </c>
      <c r="C54" s="92">
        <v>377182.19</v>
      </c>
      <c r="D54" s="92">
        <v>377210.79</v>
      </c>
      <c r="E54" s="92">
        <v>28.6</v>
      </c>
    </row>
    <row r="55" spans="1:5" x14ac:dyDescent="0.2">
      <c r="A55" s="125">
        <v>111500077</v>
      </c>
      <c r="B55" s="125" t="s">
        <v>310</v>
      </c>
      <c r="C55" s="92">
        <v>7152.55</v>
      </c>
      <c r="D55" s="92">
        <v>7153.09</v>
      </c>
      <c r="E55" s="92">
        <v>0.54</v>
      </c>
    </row>
    <row r="56" spans="1:5" x14ac:dyDescent="0.2">
      <c r="A56" s="125">
        <v>111500086</v>
      </c>
      <c r="B56" s="125" t="s">
        <v>312</v>
      </c>
      <c r="C56" s="92">
        <v>0</v>
      </c>
      <c r="D56" s="92">
        <v>200006.47</v>
      </c>
      <c r="E56" s="92">
        <v>200006.47</v>
      </c>
    </row>
    <row r="57" spans="1:5" x14ac:dyDescent="0.2">
      <c r="A57" s="125">
        <v>111500087</v>
      </c>
      <c r="B57" s="125" t="s">
        <v>314</v>
      </c>
      <c r="C57" s="92">
        <v>0</v>
      </c>
      <c r="D57" s="92">
        <v>21047.18</v>
      </c>
      <c r="E57" s="92">
        <v>21047.18</v>
      </c>
    </row>
    <row r="58" spans="1:5" x14ac:dyDescent="0.2">
      <c r="A58" s="125">
        <v>111500089</v>
      </c>
      <c r="B58" s="125" t="s">
        <v>316</v>
      </c>
      <c r="C58" s="92">
        <v>4081910.14</v>
      </c>
      <c r="D58" s="92">
        <v>578731.87</v>
      </c>
      <c r="E58" s="92">
        <v>-3503178.27</v>
      </c>
    </row>
    <row r="59" spans="1:5" x14ac:dyDescent="0.2">
      <c r="A59" s="125">
        <v>111500090</v>
      </c>
      <c r="B59" s="125" t="s">
        <v>318</v>
      </c>
      <c r="C59" s="92">
        <v>398614.24</v>
      </c>
      <c r="D59" s="92">
        <v>76706.84</v>
      </c>
      <c r="E59" s="92">
        <v>-321907.40000000002</v>
      </c>
    </row>
    <row r="60" spans="1:5" x14ac:dyDescent="0.2">
      <c r="A60" s="125">
        <v>111500091</v>
      </c>
      <c r="B60" s="125" t="s">
        <v>1188</v>
      </c>
      <c r="C60" s="92">
        <v>19.98</v>
      </c>
      <c r="D60" s="92">
        <v>0</v>
      </c>
      <c r="E60" s="92">
        <v>-19.98</v>
      </c>
    </row>
    <row r="61" spans="1:5" x14ac:dyDescent="0.2">
      <c r="A61" s="125">
        <v>111500092</v>
      </c>
      <c r="B61" s="125" t="s">
        <v>320</v>
      </c>
      <c r="C61" s="92">
        <v>536645.65</v>
      </c>
      <c r="D61" s="92">
        <v>317089.82</v>
      </c>
      <c r="E61" s="92">
        <v>-219555.83</v>
      </c>
    </row>
    <row r="62" spans="1:5" x14ac:dyDescent="0.2">
      <c r="A62" s="125">
        <v>111500093</v>
      </c>
      <c r="B62" s="125" t="s">
        <v>322</v>
      </c>
      <c r="C62" s="92">
        <v>442532.49</v>
      </c>
      <c r="D62" s="92">
        <v>12038.31</v>
      </c>
      <c r="E62" s="92">
        <v>-430494.18</v>
      </c>
    </row>
    <row r="63" spans="1:5" x14ac:dyDescent="0.2">
      <c r="A63" s="125">
        <v>111500094</v>
      </c>
      <c r="B63" s="125" t="s">
        <v>324</v>
      </c>
      <c r="C63" s="92">
        <v>-425345.23</v>
      </c>
      <c r="D63" s="92">
        <v>258.10000000000002</v>
      </c>
      <c r="E63" s="92">
        <v>425603.33</v>
      </c>
    </row>
    <row r="64" spans="1:5" x14ac:dyDescent="0.2">
      <c r="A64" s="125">
        <v>111500095</v>
      </c>
      <c r="B64" s="125" t="s">
        <v>326</v>
      </c>
      <c r="C64" s="92">
        <v>-168193.65</v>
      </c>
      <c r="D64" s="92">
        <v>102.84</v>
      </c>
      <c r="E64" s="92">
        <v>168296.49</v>
      </c>
    </row>
    <row r="65" spans="1:5" x14ac:dyDescent="0.2">
      <c r="A65" s="125">
        <v>111500096</v>
      </c>
      <c r="B65" s="125" t="s">
        <v>1189</v>
      </c>
      <c r="C65" s="92">
        <v>5037200.13</v>
      </c>
      <c r="D65" s="92">
        <v>0</v>
      </c>
      <c r="E65" s="92">
        <v>-5037200.13</v>
      </c>
    </row>
    <row r="66" spans="1:5" x14ac:dyDescent="0.2">
      <c r="A66" s="125">
        <v>111500097</v>
      </c>
      <c r="B66" s="125" t="s">
        <v>1190</v>
      </c>
      <c r="C66" s="92">
        <v>5000001.92</v>
      </c>
      <c r="D66" s="92">
        <v>0</v>
      </c>
      <c r="E66" s="92">
        <v>-5000001.92</v>
      </c>
    </row>
    <row r="67" spans="1:5" x14ac:dyDescent="0.2">
      <c r="A67" s="125">
        <v>111500098</v>
      </c>
      <c r="B67" s="125" t="s">
        <v>328</v>
      </c>
      <c r="C67" s="92">
        <v>1089401.73</v>
      </c>
      <c r="D67" s="92">
        <v>50057.26</v>
      </c>
      <c r="E67" s="92">
        <v>-1039344.47</v>
      </c>
    </row>
    <row r="68" spans="1:5" x14ac:dyDescent="0.2">
      <c r="A68" s="125">
        <v>111500099</v>
      </c>
      <c r="B68" s="125" t="s">
        <v>330</v>
      </c>
      <c r="C68" s="92">
        <v>3028340.08</v>
      </c>
      <c r="D68" s="92">
        <v>148945.88</v>
      </c>
      <c r="E68" s="92">
        <v>-2879394.2</v>
      </c>
    </row>
    <row r="69" spans="1:5" x14ac:dyDescent="0.2">
      <c r="A69" s="125">
        <v>111500106</v>
      </c>
      <c r="B69" s="125" t="s">
        <v>332</v>
      </c>
      <c r="C69" s="92">
        <v>378969.71</v>
      </c>
      <c r="D69" s="92">
        <v>378969.71</v>
      </c>
      <c r="E69" s="92">
        <v>0</v>
      </c>
    </row>
    <row r="70" spans="1:5" x14ac:dyDescent="0.2">
      <c r="A70" s="125">
        <v>111500307</v>
      </c>
      <c r="B70" s="125" t="s">
        <v>334</v>
      </c>
      <c r="C70" s="92">
        <v>574135.31000000006</v>
      </c>
      <c r="D70" s="92">
        <v>527019.52000000002</v>
      </c>
      <c r="E70" s="92">
        <v>-47115.79</v>
      </c>
    </row>
    <row r="71" spans="1:5" x14ac:dyDescent="0.2">
      <c r="A71" s="125">
        <v>111500323</v>
      </c>
      <c r="B71" s="125" t="s">
        <v>336</v>
      </c>
      <c r="C71" s="92">
        <v>120116.32</v>
      </c>
      <c r="D71" s="92">
        <v>124002.84</v>
      </c>
      <c r="E71" s="92">
        <v>3886.52</v>
      </c>
    </row>
    <row r="72" spans="1:5" x14ac:dyDescent="0.2">
      <c r="A72" s="125">
        <v>111500339</v>
      </c>
      <c r="B72" s="125" t="s">
        <v>338</v>
      </c>
      <c r="C72" s="92">
        <v>268677.65000000002</v>
      </c>
      <c r="D72" s="92">
        <v>269248.7</v>
      </c>
      <c r="E72" s="92">
        <v>571.04999999999995</v>
      </c>
    </row>
    <row r="73" spans="1:5" x14ac:dyDescent="0.2">
      <c r="A73" s="125">
        <v>111500345</v>
      </c>
      <c r="B73" s="125" t="s">
        <v>340</v>
      </c>
      <c r="C73" s="92">
        <v>4027343.34</v>
      </c>
      <c r="D73" s="92">
        <v>4649209.76</v>
      </c>
      <c r="E73" s="92">
        <v>621866.42000000004</v>
      </c>
    </row>
    <row r="74" spans="1:5" x14ac:dyDescent="0.2">
      <c r="A74" s="125">
        <v>111500346</v>
      </c>
      <c r="B74" s="125" t="s">
        <v>342</v>
      </c>
      <c r="C74" s="92">
        <v>1230384.45</v>
      </c>
      <c r="D74" s="92">
        <v>1233009.78</v>
      </c>
      <c r="E74" s="92">
        <v>2625.33</v>
      </c>
    </row>
    <row r="75" spans="1:5" x14ac:dyDescent="0.2">
      <c r="A75" s="125">
        <v>111500354</v>
      </c>
      <c r="B75" s="125" t="s">
        <v>1191</v>
      </c>
      <c r="C75" s="92">
        <v>2891440.55</v>
      </c>
      <c r="D75" s="92">
        <v>0</v>
      </c>
      <c r="E75" s="92">
        <v>-2891440.55</v>
      </c>
    </row>
    <row r="76" spans="1:5" x14ac:dyDescent="0.2">
      <c r="A76" s="125">
        <v>111500355</v>
      </c>
      <c r="B76" s="125" t="s">
        <v>1192</v>
      </c>
      <c r="C76" s="92">
        <v>30142.45</v>
      </c>
      <c r="D76" s="92">
        <v>0</v>
      </c>
      <c r="E76" s="92">
        <v>-30142.45</v>
      </c>
    </row>
    <row r="77" spans="1:5" x14ac:dyDescent="0.2">
      <c r="A77" s="125">
        <v>111500356</v>
      </c>
      <c r="B77" s="125" t="s">
        <v>344</v>
      </c>
      <c r="C77" s="92">
        <v>0</v>
      </c>
      <c r="D77" s="92">
        <v>5158179.83</v>
      </c>
      <c r="E77" s="92">
        <v>5158179.83</v>
      </c>
    </row>
    <row r="78" spans="1:5" x14ac:dyDescent="0.2">
      <c r="A78" s="125">
        <v>111500357</v>
      </c>
      <c r="B78" s="125" t="s">
        <v>346</v>
      </c>
      <c r="C78" s="92">
        <v>0</v>
      </c>
      <c r="D78" s="92">
        <v>4367260.18</v>
      </c>
      <c r="E78" s="92">
        <v>4367260.18</v>
      </c>
    </row>
    <row r="79" spans="1:5" x14ac:dyDescent="0.2">
      <c r="A79" s="125">
        <v>111500701</v>
      </c>
      <c r="B79" s="125" t="s">
        <v>348</v>
      </c>
      <c r="C79" s="92">
        <v>787.95</v>
      </c>
      <c r="D79" s="92">
        <v>315757.40000000002</v>
      </c>
      <c r="E79" s="92">
        <v>314969.45</v>
      </c>
    </row>
    <row r="80" spans="1:5" x14ac:dyDescent="0.2">
      <c r="A80" s="125">
        <v>111500702</v>
      </c>
      <c r="B80" s="125" t="s">
        <v>350</v>
      </c>
      <c r="C80" s="92">
        <v>3032280.1</v>
      </c>
      <c r="D80" s="92">
        <v>1308240.8</v>
      </c>
      <c r="E80" s="92">
        <v>-1724039.3</v>
      </c>
    </row>
    <row r="81" spans="1:5" x14ac:dyDescent="0.2">
      <c r="A81" s="125">
        <v>111500703</v>
      </c>
      <c r="B81" s="125" t="s">
        <v>352</v>
      </c>
      <c r="C81" s="92">
        <v>18.62</v>
      </c>
      <c r="D81" s="92">
        <v>132.15</v>
      </c>
      <c r="E81" s="92">
        <v>113.53</v>
      </c>
    </row>
    <row r="82" spans="1:5" x14ac:dyDescent="0.2">
      <c r="A82" s="125">
        <v>111500704</v>
      </c>
      <c r="B82" s="125" t="s">
        <v>354</v>
      </c>
      <c r="C82" s="92">
        <v>1235198.67</v>
      </c>
      <c r="D82" s="92">
        <v>1229691.52</v>
      </c>
      <c r="E82" s="92">
        <v>-5507.15</v>
      </c>
    </row>
    <row r="83" spans="1:5" x14ac:dyDescent="0.2">
      <c r="A83" s="125">
        <v>111500705</v>
      </c>
      <c r="B83" s="125" t="s">
        <v>356</v>
      </c>
      <c r="C83" s="92">
        <v>1245274.3400000001</v>
      </c>
      <c r="D83" s="92">
        <v>189245.93</v>
      </c>
      <c r="E83" s="92">
        <v>-1056028.4099999999</v>
      </c>
    </row>
    <row r="84" spans="1:5" x14ac:dyDescent="0.2">
      <c r="A84" s="125">
        <v>111500706</v>
      </c>
      <c r="B84" s="125" t="s">
        <v>358</v>
      </c>
      <c r="C84" s="92">
        <v>-1723095.84</v>
      </c>
      <c r="D84" s="92">
        <v>851131.33</v>
      </c>
      <c r="E84" s="92">
        <v>2574227.17</v>
      </c>
    </row>
    <row r="85" spans="1:5" x14ac:dyDescent="0.2">
      <c r="A85" s="125">
        <v>111500707</v>
      </c>
      <c r="B85" s="125" t="s">
        <v>360</v>
      </c>
      <c r="C85" s="92">
        <v>3871754.55</v>
      </c>
      <c r="D85" s="92">
        <v>16229.81</v>
      </c>
      <c r="E85" s="92">
        <v>-3855524.74</v>
      </c>
    </row>
    <row r="86" spans="1:5" x14ac:dyDescent="0.2">
      <c r="A86" s="125">
        <v>111500708</v>
      </c>
      <c r="B86" s="125" t="s">
        <v>362</v>
      </c>
      <c r="C86" s="92">
        <v>778332.89</v>
      </c>
      <c r="D86" s="92">
        <v>187926.77</v>
      </c>
      <c r="E86" s="92">
        <v>-590406.12</v>
      </c>
    </row>
    <row r="87" spans="1:5" x14ac:dyDescent="0.2">
      <c r="A87" s="125">
        <v>111500709</v>
      </c>
      <c r="B87" s="125" t="s">
        <v>1193</v>
      </c>
      <c r="C87" s="92">
        <v>285013.06</v>
      </c>
      <c r="D87" s="92">
        <v>0</v>
      </c>
      <c r="E87" s="92">
        <v>-285013.06</v>
      </c>
    </row>
    <row r="88" spans="1:5" x14ac:dyDescent="0.2">
      <c r="A88" s="125">
        <v>111500710</v>
      </c>
      <c r="B88" s="125" t="s">
        <v>1194</v>
      </c>
      <c r="C88" s="92">
        <v>11.18</v>
      </c>
      <c r="D88" s="92">
        <v>0</v>
      </c>
      <c r="E88" s="92">
        <v>-11.18</v>
      </c>
    </row>
    <row r="89" spans="1:5" x14ac:dyDescent="0.2">
      <c r="A89" s="125">
        <v>111500711</v>
      </c>
      <c r="B89" s="125" t="s">
        <v>364</v>
      </c>
      <c r="C89" s="92">
        <v>18481574.440000001</v>
      </c>
      <c r="D89" s="92">
        <v>156668.10999999999</v>
      </c>
      <c r="E89" s="92">
        <v>-18324906.329999998</v>
      </c>
    </row>
    <row r="90" spans="1:5" x14ac:dyDescent="0.2">
      <c r="A90" s="125">
        <v>111500712</v>
      </c>
      <c r="B90" s="125" t="s">
        <v>1195</v>
      </c>
      <c r="C90" s="92">
        <v>801.12</v>
      </c>
      <c r="D90" s="92">
        <v>0</v>
      </c>
      <c r="E90" s="92">
        <v>-801.12</v>
      </c>
    </row>
    <row r="91" spans="1:5" x14ac:dyDescent="0.2">
      <c r="A91" s="125">
        <v>111500713</v>
      </c>
      <c r="B91" s="125" t="s">
        <v>366</v>
      </c>
      <c r="C91" s="92">
        <v>41397.68</v>
      </c>
      <c r="D91" s="92">
        <v>96232</v>
      </c>
      <c r="E91" s="92">
        <v>54834.32</v>
      </c>
    </row>
    <row r="92" spans="1:5" x14ac:dyDescent="0.2">
      <c r="A92" s="125">
        <v>111500714</v>
      </c>
      <c r="B92" s="125" t="s">
        <v>1196</v>
      </c>
      <c r="C92" s="92">
        <v>1250006.25</v>
      </c>
      <c r="D92" s="92">
        <v>0</v>
      </c>
      <c r="E92" s="92">
        <v>-1250006.25</v>
      </c>
    </row>
    <row r="93" spans="1:5" x14ac:dyDescent="0.2">
      <c r="A93" s="125">
        <v>111500715</v>
      </c>
      <c r="B93" s="125" t="s">
        <v>1197</v>
      </c>
      <c r="C93" s="92">
        <v>1006685.1</v>
      </c>
      <c r="D93" s="92">
        <v>0</v>
      </c>
      <c r="E93" s="92">
        <v>-1006685.1</v>
      </c>
    </row>
    <row r="94" spans="1:5" x14ac:dyDescent="0.2">
      <c r="A94" s="125">
        <v>111500716</v>
      </c>
      <c r="B94" s="125" t="s">
        <v>368</v>
      </c>
      <c r="C94" s="92">
        <v>1594935.47</v>
      </c>
      <c r="D94" s="92">
        <v>175894.98</v>
      </c>
      <c r="E94" s="92">
        <v>-1419040.49</v>
      </c>
    </row>
    <row r="95" spans="1:5" x14ac:dyDescent="0.2">
      <c r="A95" s="125">
        <v>111500717</v>
      </c>
      <c r="B95" s="125" t="s">
        <v>370</v>
      </c>
      <c r="C95" s="92">
        <v>0</v>
      </c>
      <c r="D95" s="92">
        <v>63779.67</v>
      </c>
      <c r="E95" s="92">
        <v>63779.67</v>
      </c>
    </row>
    <row r="96" spans="1:5" x14ac:dyDescent="0.2">
      <c r="A96" s="125">
        <v>111500718</v>
      </c>
      <c r="B96" s="125" t="s">
        <v>372</v>
      </c>
      <c r="C96" s="92">
        <v>0</v>
      </c>
      <c r="D96" s="92">
        <v>70073.56</v>
      </c>
      <c r="E96" s="92">
        <v>70073.56</v>
      </c>
    </row>
    <row r="97" spans="1:5" x14ac:dyDescent="0.2">
      <c r="A97" s="125">
        <v>111500719</v>
      </c>
      <c r="B97" s="125" t="s">
        <v>374</v>
      </c>
      <c r="C97" s="92">
        <v>0</v>
      </c>
      <c r="D97" s="92">
        <v>219534.71</v>
      </c>
      <c r="E97" s="92">
        <v>219534.71</v>
      </c>
    </row>
    <row r="98" spans="1:5" x14ac:dyDescent="0.2">
      <c r="A98" s="125">
        <v>111500720</v>
      </c>
      <c r="B98" s="125" t="s">
        <v>376</v>
      </c>
      <c r="C98" s="92">
        <v>0</v>
      </c>
      <c r="D98" s="92">
        <v>1.88</v>
      </c>
      <c r="E98" s="92">
        <v>1.88</v>
      </c>
    </row>
    <row r="99" spans="1:5" x14ac:dyDescent="0.2">
      <c r="A99" s="125">
        <v>111500721</v>
      </c>
      <c r="B99" s="125" t="s">
        <v>378</v>
      </c>
      <c r="C99" s="92">
        <v>0</v>
      </c>
      <c r="D99" s="92">
        <v>167951.99</v>
      </c>
      <c r="E99" s="92">
        <v>167951.99</v>
      </c>
    </row>
    <row r="100" spans="1:5" x14ac:dyDescent="0.2">
      <c r="A100" s="125">
        <v>111500722</v>
      </c>
      <c r="B100" s="125" t="s">
        <v>380</v>
      </c>
      <c r="C100" s="92">
        <v>0</v>
      </c>
      <c r="D100" s="92">
        <v>2040010.67</v>
      </c>
      <c r="E100" s="92">
        <v>2040010.67</v>
      </c>
    </row>
    <row r="101" spans="1:5" x14ac:dyDescent="0.2">
      <c r="A101" s="125">
        <v>111500723</v>
      </c>
      <c r="B101" s="125" t="s">
        <v>382</v>
      </c>
      <c r="C101" s="92">
        <v>0</v>
      </c>
      <c r="D101" s="92">
        <v>17408.96</v>
      </c>
      <c r="E101" s="92">
        <v>17408.96</v>
      </c>
    </row>
    <row r="102" spans="1:5" x14ac:dyDescent="0.2">
      <c r="A102" s="125">
        <v>111500724</v>
      </c>
      <c r="B102" s="125" t="s">
        <v>384</v>
      </c>
      <c r="C102" s="92">
        <v>0</v>
      </c>
      <c r="D102" s="92">
        <v>550669.18999999994</v>
      </c>
      <c r="E102" s="92">
        <v>550669.18999999994</v>
      </c>
    </row>
    <row r="103" spans="1:5" x14ac:dyDescent="0.2">
      <c r="A103" s="125">
        <v>111500725</v>
      </c>
      <c r="B103" s="125" t="s">
        <v>386</v>
      </c>
      <c r="C103" s="92">
        <v>0</v>
      </c>
      <c r="D103" s="92">
        <v>7957018.1600000001</v>
      </c>
      <c r="E103" s="92">
        <v>7957018.1600000001</v>
      </c>
    </row>
    <row r="104" spans="1:5" x14ac:dyDescent="0.2">
      <c r="A104" s="125">
        <v>111500726</v>
      </c>
      <c r="B104" s="125" t="s">
        <v>388</v>
      </c>
      <c r="C104" s="92">
        <v>0</v>
      </c>
      <c r="D104" s="92">
        <v>1504177.9</v>
      </c>
      <c r="E104" s="92">
        <v>1504177.9</v>
      </c>
    </row>
    <row r="105" spans="1:5" x14ac:dyDescent="0.2">
      <c r="A105" s="125">
        <v>111500727</v>
      </c>
      <c r="B105" s="125" t="s">
        <v>390</v>
      </c>
      <c r="C105" s="92">
        <v>0</v>
      </c>
      <c r="D105" s="92">
        <v>2609941.11</v>
      </c>
      <c r="E105" s="92">
        <v>2609941.11</v>
      </c>
    </row>
    <row r="106" spans="1:5" x14ac:dyDescent="0.2">
      <c r="A106" s="125">
        <v>111500728</v>
      </c>
      <c r="B106" s="125" t="s">
        <v>392</v>
      </c>
      <c r="C106" s="92">
        <v>0</v>
      </c>
      <c r="D106" s="92">
        <v>158044.93</v>
      </c>
      <c r="E106" s="92">
        <v>158044.93</v>
      </c>
    </row>
    <row r="107" spans="1:5" x14ac:dyDescent="0.2">
      <c r="A107" s="125">
        <v>111500729</v>
      </c>
      <c r="B107" s="125" t="s">
        <v>394</v>
      </c>
      <c r="C107" s="92">
        <v>0</v>
      </c>
      <c r="D107" s="92">
        <v>2773770.54</v>
      </c>
      <c r="E107" s="92">
        <v>2773770.54</v>
      </c>
    </row>
    <row r="108" spans="1:5" x14ac:dyDescent="0.2">
      <c r="A108" s="125">
        <v>111500730</v>
      </c>
      <c r="B108" s="125" t="s">
        <v>396</v>
      </c>
      <c r="C108" s="92">
        <v>0</v>
      </c>
      <c r="D108" s="92">
        <v>514852.32</v>
      </c>
      <c r="E108" s="92">
        <v>514852.32</v>
      </c>
    </row>
    <row r="109" spans="1:5" x14ac:dyDescent="0.2">
      <c r="A109" s="125">
        <v>111500731</v>
      </c>
      <c r="B109" s="125" t="s">
        <v>398</v>
      </c>
      <c r="C109" s="92">
        <v>0</v>
      </c>
      <c r="D109" s="92">
        <v>1029701.73</v>
      </c>
      <c r="E109" s="92">
        <v>1029701.73</v>
      </c>
    </row>
    <row r="110" spans="1:5" x14ac:dyDescent="0.2">
      <c r="A110" s="125">
        <v>111500732</v>
      </c>
      <c r="B110" s="125" t="s">
        <v>400</v>
      </c>
      <c r="C110" s="92">
        <v>0</v>
      </c>
      <c r="D110" s="92">
        <v>179626.05</v>
      </c>
      <c r="E110" s="92">
        <v>179626.05</v>
      </c>
    </row>
    <row r="111" spans="1:5" x14ac:dyDescent="0.2">
      <c r="A111" s="125">
        <v>111500733</v>
      </c>
      <c r="B111" s="125" t="s">
        <v>402</v>
      </c>
      <c r="C111" s="92">
        <v>0</v>
      </c>
      <c r="D111" s="92">
        <v>3670404.85</v>
      </c>
      <c r="E111" s="92">
        <v>3670404.85</v>
      </c>
    </row>
    <row r="112" spans="1:5" x14ac:dyDescent="0.2">
      <c r="A112" s="125">
        <v>111500734</v>
      </c>
      <c r="B112" s="125" t="s">
        <v>404</v>
      </c>
      <c r="C112" s="92">
        <v>0</v>
      </c>
      <c r="D112" s="92">
        <v>1608660.08</v>
      </c>
      <c r="E112" s="92">
        <v>1608660.08</v>
      </c>
    </row>
    <row r="113" spans="1:5" x14ac:dyDescent="0.2">
      <c r="A113" s="125">
        <v>111500735</v>
      </c>
      <c r="B113" s="125" t="s">
        <v>406</v>
      </c>
      <c r="C113" s="92">
        <v>0</v>
      </c>
      <c r="D113" s="92">
        <v>36200.25</v>
      </c>
      <c r="E113" s="92">
        <v>36200.25</v>
      </c>
    </row>
    <row r="114" spans="1:5" x14ac:dyDescent="0.2">
      <c r="A114" s="125">
        <v>111500736</v>
      </c>
      <c r="B114" s="125" t="s">
        <v>408</v>
      </c>
      <c r="C114" s="92">
        <v>0</v>
      </c>
      <c r="D114" s="92">
        <v>52348545.159999996</v>
      </c>
      <c r="E114" s="92">
        <v>52348545.159999996</v>
      </c>
    </row>
    <row r="115" spans="1:5" x14ac:dyDescent="0.2">
      <c r="A115" s="125">
        <v>111500737</v>
      </c>
      <c r="B115" s="125" t="s">
        <v>410</v>
      </c>
      <c r="C115" s="92">
        <v>0</v>
      </c>
      <c r="D115" s="92">
        <v>5372519.75</v>
      </c>
      <c r="E115" s="92">
        <v>5372519.75</v>
      </c>
    </row>
    <row r="116" spans="1:5" x14ac:dyDescent="0.2">
      <c r="A116" s="125">
        <v>111500738</v>
      </c>
      <c r="B116" s="125" t="s">
        <v>412</v>
      </c>
      <c r="C116" s="92">
        <v>0</v>
      </c>
      <c r="D116" s="92">
        <v>18025177.699999999</v>
      </c>
      <c r="E116" s="92">
        <v>18025177.699999999</v>
      </c>
    </row>
    <row r="117" spans="1:5" x14ac:dyDescent="0.2">
      <c r="A117" s="125">
        <v>111500739</v>
      </c>
      <c r="B117" s="125" t="s">
        <v>414</v>
      </c>
      <c r="C117" s="92">
        <v>0</v>
      </c>
      <c r="D117" s="92">
        <v>3560474.18</v>
      </c>
      <c r="E117" s="92">
        <v>3560474.18</v>
      </c>
    </row>
    <row r="118" spans="1:5" x14ac:dyDescent="0.2">
      <c r="A118" s="125">
        <v>111500740</v>
      </c>
      <c r="B118" s="125" t="s">
        <v>416</v>
      </c>
      <c r="C118" s="92">
        <v>0</v>
      </c>
      <c r="D118" s="92">
        <v>504609.71</v>
      </c>
      <c r="E118" s="92">
        <v>504609.71</v>
      </c>
    </row>
    <row r="119" spans="1:5" x14ac:dyDescent="0.2">
      <c r="A119" s="125">
        <v>111500741</v>
      </c>
      <c r="B119" s="125" t="s">
        <v>418</v>
      </c>
      <c r="C119" s="92">
        <v>0</v>
      </c>
      <c r="D119" s="92">
        <v>213501.9</v>
      </c>
      <c r="E119" s="92">
        <v>213501.9</v>
      </c>
    </row>
    <row r="120" spans="1:5" x14ac:dyDescent="0.2">
      <c r="A120" s="125">
        <v>111500744</v>
      </c>
      <c r="B120" s="125" t="s">
        <v>420</v>
      </c>
      <c r="C120" s="92">
        <v>0</v>
      </c>
      <c r="D120" s="92">
        <v>6098169.96</v>
      </c>
      <c r="E120" s="92">
        <v>6098169.96</v>
      </c>
    </row>
    <row r="121" spans="1:5" x14ac:dyDescent="0.2">
      <c r="A121" s="125">
        <v>111500745</v>
      </c>
      <c r="B121" s="125" t="s">
        <v>422</v>
      </c>
      <c r="C121" s="92">
        <v>0</v>
      </c>
      <c r="D121" s="92">
        <v>1499009.99</v>
      </c>
      <c r="E121" s="92">
        <v>1499009.99</v>
      </c>
    </row>
    <row r="122" spans="1:5" x14ac:dyDescent="0.2">
      <c r="A122" s="125">
        <v>111500746</v>
      </c>
      <c r="B122" s="125" t="s">
        <v>424</v>
      </c>
      <c r="C122" s="92">
        <v>0</v>
      </c>
      <c r="D122" s="92">
        <v>977584</v>
      </c>
      <c r="E122" s="92">
        <v>977584</v>
      </c>
    </row>
    <row r="123" spans="1:5" x14ac:dyDescent="0.2">
      <c r="A123" s="125">
        <v>111500748</v>
      </c>
      <c r="B123" s="125" t="s">
        <v>426</v>
      </c>
      <c r="C123" s="92">
        <v>0</v>
      </c>
      <c r="D123" s="92">
        <v>1403492.27</v>
      </c>
      <c r="E123" s="92">
        <v>1403492.27</v>
      </c>
    </row>
    <row r="124" spans="1:5" x14ac:dyDescent="0.2">
      <c r="A124" s="125">
        <v>111500749</v>
      </c>
      <c r="B124" s="125" t="s">
        <v>428</v>
      </c>
      <c r="C124" s="92">
        <v>0</v>
      </c>
      <c r="D124" s="92">
        <v>1313141.1499999999</v>
      </c>
      <c r="E124" s="92">
        <v>1313141.1499999999</v>
      </c>
    </row>
    <row r="125" spans="1:5" x14ac:dyDescent="0.2">
      <c r="A125" s="125">
        <v>111500750</v>
      </c>
      <c r="B125" s="125" t="s">
        <v>430</v>
      </c>
      <c r="C125" s="92">
        <v>0</v>
      </c>
      <c r="D125" s="92">
        <v>0.56999999999999995</v>
      </c>
      <c r="E125" s="92">
        <v>0.56999999999999995</v>
      </c>
    </row>
    <row r="126" spans="1:5" x14ac:dyDescent="0.2">
      <c r="A126" s="125">
        <v>111600102</v>
      </c>
      <c r="B126" s="125" t="s">
        <v>1198</v>
      </c>
      <c r="C126" s="92">
        <v>1625063.3</v>
      </c>
      <c r="D126" s="92">
        <v>2777174.5</v>
      </c>
      <c r="E126" s="92">
        <v>1152111.2</v>
      </c>
    </row>
    <row r="127" spans="1:5" x14ac:dyDescent="0.2">
      <c r="A127" s="125">
        <v>111600104</v>
      </c>
      <c r="B127" s="125" t="s">
        <v>1199</v>
      </c>
      <c r="C127" s="92">
        <v>0</v>
      </c>
      <c r="D127" s="92">
        <v>12470816.960000001</v>
      </c>
      <c r="E127" s="92">
        <v>12470816.960000001</v>
      </c>
    </row>
    <row r="128" spans="1:5" x14ac:dyDescent="0.2">
      <c r="A128" s="125"/>
      <c r="B128" s="125"/>
      <c r="C128" s="92"/>
      <c r="D128" s="92"/>
      <c r="E128" s="92"/>
    </row>
    <row r="129" spans="1:5" x14ac:dyDescent="0.2">
      <c r="A129" s="125"/>
      <c r="B129" s="125"/>
      <c r="C129" s="92"/>
      <c r="D129" s="92"/>
      <c r="E129" s="92"/>
    </row>
    <row r="130" spans="1:5" x14ac:dyDescent="0.2">
      <c r="A130" s="125"/>
      <c r="B130" s="125"/>
      <c r="C130" s="92"/>
      <c r="D130" s="92"/>
      <c r="E130" s="92"/>
    </row>
    <row r="131" spans="1:5" x14ac:dyDescent="0.2">
      <c r="A131" s="125"/>
      <c r="B131" s="125"/>
      <c r="C131" s="92"/>
      <c r="D131" s="92"/>
      <c r="E131" s="92"/>
    </row>
    <row r="132" spans="1:5" x14ac:dyDescent="0.2">
      <c r="A132" s="125"/>
      <c r="B132" s="125"/>
      <c r="C132" s="92"/>
      <c r="D132" s="92"/>
      <c r="E132" s="92"/>
    </row>
    <row r="133" spans="1:5" x14ac:dyDescent="0.2">
      <c r="A133" s="125"/>
      <c r="B133" s="125"/>
      <c r="C133" s="92"/>
      <c r="D133" s="92"/>
      <c r="E133" s="92"/>
    </row>
    <row r="134" spans="1:5" x14ac:dyDescent="0.2">
      <c r="A134" s="125"/>
      <c r="B134" s="125"/>
      <c r="C134" s="92"/>
      <c r="D134" s="92"/>
      <c r="E134" s="92"/>
    </row>
    <row r="135" spans="1:5" x14ac:dyDescent="0.2">
      <c r="A135" s="125"/>
      <c r="B135" s="125"/>
      <c r="C135" s="92"/>
      <c r="D135" s="92"/>
      <c r="E135" s="92"/>
    </row>
    <row r="136" spans="1:5" x14ac:dyDescent="0.2">
      <c r="A136" s="125"/>
      <c r="B136" s="125"/>
      <c r="C136" s="92"/>
      <c r="D136" s="92"/>
      <c r="E136" s="92"/>
    </row>
    <row r="137" spans="1:5" x14ac:dyDescent="0.2">
      <c r="A137" s="125"/>
      <c r="B137" s="125"/>
      <c r="C137" s="92"/>
      <c r="D137" s="92"/>
      <c r="E137" s="92"/>
    </row>
    <row r="138" spans="1:5" x14ac:dyDescent="0.2">
      <c r="A138" s="125"/>
      <c r="B138" s="125"/>
      <c r="C138" s="92"/>
      <c r="D138" s="92"/>
      <c r="E138" s="92"/>
    </row>
    <row r="139" spans="1:5" x14ac:dyDescent="0.2">
      <c r="A139" s="125"/>
      <c r="B139" s="125"/>
      <c r="C139" s="92"/>
      <c r="D139" s="92"/>
      <c r="E139" s="92"/>
    </row>
    <row r="140" spans="1:5" x14ac:dyDescent="0.2">
      <c r="A140" s="125"/>
      <c r="B140" s="125"/>
      <c r="C140" s="92"/>
      <c r="D140" s="92"/>
      <c r="E140" s="92"/>
    </row>
    <row r="141" spans="1:5" x14ac:dyDescent="0.2">
      <c r="A141" s="125"/>
      <c r="B141" s="125"/>
      <c r="C141" s="92"/>
      <c r="D141" s="92"/>
      <c r="E141" s="92"/>
    </row>
    <row r="142" spans="1:5" x14ac:dyDescent="0.2">
      <c r="A142" s="125"/>
      <c r="B142" s="125"/>
      <c r="C142" s="92"/>
      <c r="D142" s="92"/>
      <c r="E142" s="92"/>
    </row>
    <row r="143" spans="1:5" x14ac:dyDescent="0.2">
      <c r="A143" s="125"/>
      <c r="B143" s="125"/>
      <c r="C143" s="92"/>
      <c r="D143" s="92"/>
      <c r="E143" s="92"/>
    </row>
    <row r="144" spans="1:5" x14ac:dyDescent="0.2">
      <c r="A144" s="125"/>
      <c r="B144" s="125"/>
      <c r="C144" s="92"/>
      <c r="D144" s="92"/>
      <c r="E144" s="92"/>
    </row>
    <row r="145" spans="1:5" x14ac:dyDescent="0.2">
      <c r="A145" s="125"/>
      <c r="B145" s="125"/>
      <c r="C145" s="92"/>
      <c r="D145" s="92"/>
      <c r="E145" s="92"/>
    </row>
    <row r="146" spans="1:5" x14ac:dyDescent="0.2">
      <c r="A146" s="125"/>
      <c r="B146" s="125"/>
      <c r="C146" s="92"/>
      <c r="D146" s="92"/>
      <c r="E146" s="92"/>
    </row>
    <row r="147" spans="1:5" x14ac:dyDescent="0.2">
      <c r="A147" s="125"/>
      <c r="B147" s="125"/>
      <c r="C147" s="92"/>
      <c r="D147" s="92"/>
      <c r="E147" s="92"/>
    </row>
    <row r="148" spans="1:5" x14ac:dyDescent="0.2">
      <c r="A148" s="125"/>
      <c r="B148" s="125"/>
      <c r="C148" s="92"/>
      <c r="D148" s="92"/>
      <c r="E148" s="92"/>
    </row>
    <row r="149" spans="1:5" x14ac:dyDescent="0.2">
      <c r="A149" s="125"/>
      <c r="B149" s="125"/>
      <c r="C149" s="92"/>
      <c r="D149" s="92"/>
      <c r="E149" s="92"/>
    </row>
    <row r="150" spans="1:5" x14ac:dyDescent="0.2">
      <c r="A150" s="125"/>
      <c r="B150" s="125"/>
      <c r="C150" s="92"/>
      <c r="D150" s="92"/>
      <c r="E150" s="92"/>
    </row>
    <row r="151" spans="1:5" x14ac:dyDescent="0.2">
      <c r="A151" s="125"/>
      <c r="B151" s="125"/>
      <c r="C151" s="92"/>
      <c r="D151" s="92"/>
      <c r="E151" s="92"/>
    </row>
    <row r="152" spans="1:5" x14ac:dyDescent="0.2">
      <c r="A152" s="125"/>
      <c r="B152" s="125"/>
      <c r="C152" s="92"/>
      <c r="D152" s="92"/>
      <c r="E152" s="92"/>
    </row>
    <row r="153" spans="1:5" x14ac:dyDescent="0.2">
      <c r="A153" s="125"/>
      <c r="B153" s="125"/>
      <c r="C153" s="92"/>
      <c r="D153" s="92"/>
      <c r="E153" s="92"/>
    </row>
    <row r="154" spans="1:5" x14ac:dyDescent="0.2">
      <c r="A154" s="125"/>
      <c r="B154" s="125"/>
      <c r="C154" s="92"/>
      <c r="D154" s="92"/>
      <c r="E154" s="92"/>
    </row>
    <row r="155" spans="1:5" x14ac:dyDescent="0.2">
      <c r="A155" s="125"/>
      <c r="B155" s="125"/>
      <c r="C155" s="92"/>
      <c r="D155" s="92"/>
      <c r="E155" s="92"/>
    </row>
    <row r="156" spans="1:5" x14ac:dyDescent="0.2">
      <c r="A156" s="125"/>
      <c r="B156" s="125"/>
      <c r="C156" s="92"/>
      <c r="D156" s="92"/>
      <c r="E156" s="92"/>
    </row>
    <row r="157" spans="1:5" x14ac:dyDescent="0.2">
      <c r="A157" s="125"/>
      <c r="B157" s="125"/>
      <c r="C157" s="92"/>
      <c r="D157" s="92"/>
      <c r="E157" s="92"/>
    </row>
    <row r="158" spans="1:5" x14ac:dyDescent="0.2">
      <c r="A158" s="125"/>
      <c r="B158" s="125"/>
      <c r="C158" s="92"/>
      <c r="D158" s="92"/>
      <c r="E158" s="92"/>
    </row>
    <row r="159" spans="1:5" x14ac:dyDescent="0.2">
      <c r="A159" s="125"/>
      <c r="B159" s="125"/>
      <c r="C159" s="92"/>
      <c r="D159" s="92"/>
      <c r="E159" s="92"/>
    </row>
    <row r="160" spans="1:5" x14ac:dyDescent="0.2">
      <c r="A160" s="125"/>
      <c r="B160" s="125"/>
      <c r="C160" s="92"/>
      <c r="D160" s="92"/>
      <c r="E160" s="92"/>
    </row>
    <row r="161" spans="1:5" x14ac:dyDescent="0.2">
      <c r="A161" s="203"/>
      <c r="B161" s="203"/>
      <c r="C161" s="202"/>
      <c r="D161" s="202"/>
      <c r="E161" s="202"/>
    </row>
    <row r="162" spans="1:5" s="7" customFormat="1" x14ac:dyDescent="0.2">
      <c r="A162" s="91"/>
      <c r="B162" s="91" t="s">
        <v>202</v>
      </c>
      <c r="C162" s="90">
        <f>SUM(C8:C161)</f>
        <v>285484226.87000006</v>
      </c>
      <c r="D162" s="90">
        <f>SUM(D8:D161)</f>
        <v>471411136.18999982</v>
      </c>
      <c r="E162" s="90">
        <f>SUM(E8:E161)</f>
        <v>185926909.32000002</v>
      </c>
    </row>
    <row r="163" spans="1:5" s="7" customFormat="1" x14ac:dyDescent="0.2">
      <c r="A163" s="187"/>
      <c r="B163" s="187"/>
      <c r="C163" s="201"/>
      <c r="D163" s="201"/>
      <c r="E163" s="20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25" right="0.25" top="0.75" bottom="0.75" header="0.3" footer="0.3"/>
  <pageSetup scale="81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15" zoomScaleNormal="100" zoomScaleSheetLayoutView="100" workbookViewId="0">
      <selection sqref="A1:D63"/>
    </sheetView>
  </sheetViews>
  <sheetFormatPr baseColWidth="10" defaultRowHeight="11.25" x14ac:dyDescent="0.2"/>
  <cols>
    <col min="1" max="1" width="20.7109375" style="29" customWidth="1"/>
    <col min="2" max="2" width="50.7109375" style="29" customWidth="1"/>
    <col min="3" max="3" width="17.7109375" style="26" customWidth="1"/>
    <col min="4" max="4" width="17.7109375" style="27" customWidth="1"/>
    <col min="5" max="16384" width="11.42578125" style="44"/>
  </cols>
  <sheetData>
    <row r="1" spans="1:4" s="11" customFormat="1" x14ac:dyDescent="0.2">
      <c r="A1" s="20" t="s">
        <v>42</v>
      </c>
      <c r="B1" s="20"/>
      <c r="C1" s="218"/>
      <c r="D1" s="220"/>
    </row>
    <row r="2" spans="1:4" s="11" customFormat="1" x14ac:dyDescent="0.2">
      <c r="A2" s="20" t="s">
        <v>0</v>
      </c>
      <c r="B2" s="20"/>
      <c r="C2" s="218"/>
      <c r="D2" s="219"/>
    </row>
    <row r="3" spans="1:4" s="11" customFormat="1" x14ac:dyDescent="0.2">
      <c r="A3" s="20"/>
      <c r="B3" s="20"/>
      <c r="C3" s="218"/>
      <c r="D3" s="219"/>
    </row>
    <row r="4" spans="1:4" s="11" customFormat="1" x14ac:dyDescent="0.2">
      <c r="C4" s="218"/>
      <c r="D4" s="219"/>
    </row>
    <row r="5" spans="1:4" s="11" customFormat="1" ht="11.25" customHeight="1" x14ac:dyDescent="0.2">
      <c r="A5" s="239" t="s">
        <v>209</v>
      </c>
      <c r="B5" s="240"/>
      <c r="C5" s="218"/>
      <c r="D5" s="217" t="s">
        <v>207</v>
      </c>
    </row>
    <row r="6" spans="1:4" x14ac:dyDescent="0.2">
      <c r="A6" s="216"/>
      <c r="B6" s="216"/>
      <c r="C6" s="215"/>
      <c r="D6" s="214"/>
    </row>
    <row r="7" spans="1:4" ht="15" customHeight="1" x14ac:dyDescent="0.2">
      <c r="A7" s="66" t="s">
        <v>44</v>
      </c>
      <c r="B7" s="65" t="s">
        <v>45</v>
      </c>
      <c r="C7" s="131" t="s">
        <v>48</v>
      </c>
      <c r="D7" s="154" t="s">
        <v>206</v>
      </c>
    </row>
    <row r="8" spans="1:4" x14ac:dyDescent="0.2">
      <c r="A8" s="212">
        <v>123105811</v>
      </c>
      <c r="B8" s="213" t="s">
        <v>458</v>
      </c>
      <c r="C8" s="211">
        <v>11614588.16</v>
      </c>
      <c r="D8" s="210"/>
    </row>
    <row r="9" spans="1:4" x14ac:dyDescent="0.2">
      <c r="A9" s="212">
        <v>123536131</v>
      </c>
      <c r="B9" s="213" t="s">
        <v>466</v>
      </c>
      <c r="C9" s="211">
        <v>-31010555.420000002</v>
      </c>
      <c r="D9" s="210"/>
    </row>
    <row r="10" spans="1:4" x14ac:dyDescent="0.2">
      <c r="A10" s="212">
        <v>123546141</v>
      </c>
      <c r="B10" s="213" t="s">
        <v>468</v>
      </c>
      <c r="C10" s="211">
        <v>53872444.149999999</v>
      </c>
      <c r="D10" s="210"/>
    </row>
    <row r="11" spans="1:4" x14ac:dyDescent="0.2">
      <c r="A11" s="212">
        <v>123556151</v>
      </c>
      <c r="B11" s="213" t="s">
        <v>470</v>
      </c>
      <c r="C11" s="211">
        <v>-10456532.73</v>
      </c>
      <c r="D11" s="210"/>
    </row>
    <row r="12" spans="1:4" x14ac:dyDescent="0.2">
      <c r="A12" s="212">
        <v>123626221</v>
      </c>
      <c r="B12" s="213" t="s">
        <v>464</v>
      </c>
      <c r="C12" s="211">
        <v>15714923.33</v>
      </c>
      <c r="D12" s="210"/>
    </row>
    <row r="13" spans="1:4" x14ac:dyDescent="0.2">
      <c r="A13" s="212"/>
      <c r="B13" s="213"/>
      <c r="C13" s="211"/>
      <c r="D13" s="210"/>
    </row>
    <row r="14" spans="1:4" x14ac:dyDescent="0.2">
      <c r="A14" s="212"/>
      <c r="B14" s="213"/>
      <c r="C14" s="211"/>
      <c r="D14" s="210"/>
    </row>
    <row r="15" spans="1:4" x14ac:dyDescent="0.2">
      <c r="A15" s="212"/>
      <c r="B15" s="213"/>
      <c r="C15" s="211"/>
      <c r="D15" s="210"/>
    </row>
    <row r="16" spans="1:4" x14ac:dyDescent="0.2">
      <c r="A16" s="212"/>
      <c r="B16" s="212"/>
      <c r="C16" s="211"/>
      <c r="D16" s="210"/>
    </row>
    <row r="17" spans="1:4" x14ac:dyDescent="0.2">
      <c r="A17" s="212"/>
      <c r="B17" s="213"/>
      <c r="C17" s="211"/>
      <c r="D17" s="210"/>
    </row>
    <row r="18" spans="1:4" x14ac:dyDescent="0.2">
      <c r="A18" s="212"/>
      <c r="B18" s="213"/>
      <c r="C18" s="211"/>
      <c r="D18" s="210"/>
    </row>
    <row r="19" spans="1:4" x14ac:dyDescent="0.2">
      <c r="A19" s="212"/>
      <c r="B19" s="213"/>
      <c r="C19" s="211"/>
      <c r="D19" s="210"/>
    </row>
    <row r="20" spans="1:4" x14ac:dyDescent="0.2">
      <c r="A20" s="212"/>
      <c r="B20" s="213"/>
      <c r="C20" s="211"/>
      <c r="D20" s="210"/>
    </row>
    <row r="21" spans="1:4" x14ac:dyDescent="0.2">
      <c r="A21" s="212"/>
      <c r="B21" s="213"/>
      <c r="C21" s="211"/>
      <c r="D21" s="210"/>
    </row>
    <row r="22" spans="1:4" x14ac:dyDescent="0.2">
      <c r="A22" s="212"/>
      <c r="B22" s="213"/>
      <c r="C22" s="211"/>
      <c r="D22" s="210"/>
    </row>
    <row r="23" spans="1:4" x14ac:dyDescent="0.2">
      <c r="A23" s="212"/>
      <c r="B23" s="213"/>
      <c r="C23" s="211"/>
      <c r="D23" s="210"/>
    </row>
    <row r="24" spans="1:4" x14ac:dyDescent="0.2">
      <c r="A24" s="212"/>
      <c r="B24" s="213"/>
      <c r="C24" s="211"/>
      <c r="D24" s="210"/>
    </row>
    <row r="25" spans="1:4" x14ac:dyDescent="0.2">
      <c r="A25" s="212"/>
      <c r="B25" s="213"/>
      <c r="C25" s="211"/>
      <c r="D25" s="210"/>
    </row>
    <row r="26" spans="1:4" x14ac:dyDescent="0.2">
      <c r="A26" s="212"/>
      <c r="B26" s="213"/>
      <c r="C26" s="211"/>
      <c r="D26" s="210"/>
    </row>
    <row r="27" spans="1:4" x14ac:dyDescent="0.2">
      <c r="A27" s="212"/>
      <c r="B27" s="213"/>
      <c r="C27" s="211"/>
      <c r="D27" s="210"/>
    </row>
    <row r="28" spans="1:4" x14ac:dyDescent="0.2">
      <c r="A28" s="212"/>
      <c r="B28" s="213"/>
      <c r="C28" s="211"/>
      <c r="D28" s="210"/>
    </row>
    <row r="29" spans="1:4" x14ac:dyDescent="0.2">
      <c r="A29" s="212"/>
      <c r="B29" s="213"/>
      <c r="C29" s="211"/>
      <c r="D29" s="210"/>
    </row>
    <row r="30" spans="1:4" x14ac:dyDescent="0.2">
      <c r="A30" s="212"/>
      <c r="B30" s="213"/>
      <c r="C30" s="211"/>
      <c r="D30" s="210"/>
    </row>
    <row r="31" spans="1:4" x14ac:dyDescent="0.2">
      <c r="A31" s="212"/>
      <c r="B31" s="212"/>
      <c r="C31" s="211"/>
      <c r="D31" s="210"/>
    </row>
    <row r="32" spans="1:4" x14ac:dyDescent="0.2">
      <c r="A32" s="209"/>
      <c r="B32" s="209" t="s">
        <v>147</v>
      </c>
      <c r="C32" s="208">
        <f>SUM(C8:C31)</f>
        <v>39734867.490000002</v>
      </c>
      <c r="D32" s="207">
        <v>0</v>
      </c>
    </row>
    <row r="35" spans="1:4" x14ac:dyDescent="0.2">
      <c r="A35" s="239" t="s">
        <v>208</v>
      </c>
      <c r="B35" s="240"/>
      <c r="C35" s="218"/>
      <c r="D35" s="217" t="s">
        <v>207</v>
      </c>
    </row>
    <row r="36" spans="1:4" x14ac:dyDescent="0.2">
      <c r="A36" s="216"/>
      <c r="B36" s="216"/>
      <c r="C36" s="215"/>
      <c r="D36" s="214"/>
    </row>
    <row r="37" spans="1:4" x14ac:dyDescent="0.2">
      <c r="A37" s="66" t="s">
        <v>44</v>
      </c>
      <c r="B37" s="65" t="s">
        <v>45</v>
      </c>
      <c r="C37" s="131" t="s">
        <v>48</v>
      </c>
      <c r="D37" s="154" t="s">
        <v>206</v>
      </c>
    </row>
    <row r="38" spans="1:4" x14ac:dyDescent="0.2">
      <c r="A38" s="212">
        <v>124115111</v>
      </c>
      <c r="B38" s="213" t="s">
        <v>478</v>
      </c>
      <c r="C38" s="211">
        <v>226927.64</v>
      </c>
      <c r="D38" s="210"/>
    </row>
    <row r="39" spans="1:4" x14ac:dyDescent="0.2">
      <c r="A39" s="212">
        <v>124125121</v>
      </c>
      <c r="B39" s="213" t="s">
        <v>480</v>
      </c>
      <c r="C39" s="211">
        <v>27299</v>
      </c>
      <c r="D39" s="210"/>
    </row>
    <row r="40" spans="1:4" x14ac:dyDescent="0.2">
      <c r="A40" s="212">
        <v>124135151</v>
      </c>
      <c r="B40" s="213" t="s">
        <v>482</v>
      </c>
      <c r="C40" s="211">
        <v>770688.24</v>
      </c>
      <c r="D40" s="210"/>
    </row>
    <row r="41" spans="1:4" x14ac:dyDescent="0.2">
      <c r="A41" s="212">
        <v>124195191</v>
      </c>
      <c r="B41" s="213" t="s">
        <v>484</v>
      </c>
      <c r="C41" s="211">
        <v>271603.53999999998</v>
      </c>
      <c r="D41" s="210"/>
    </row>
    <row r="42" spans="1:4" x14ac:dyDescent="0.2">
      <c r="A42" s="212">
        <v>124215211</v>
      </c>
      <c r="B42" s="213" t="s">
        <v>486</v>
      </c>
      <c r="C42" s="211">
        <v>5960.48</v>
      </c>
      <c r="D42" s="210"/>
    </row>
    <row r="43" spans="1:4" x14ac:dyDescent="0.2">
      <c r="A43" s="212">
        <v>124235231</v>
      </c>
      <c r="B43" s="213" t="s">
        <v>488</v>
      </c>
      <c r="C43" s="211">
        <v>17133.060000000001</v>
      </c>
      <c r="D43" s="210"/>
    </row>
    <row r="44" spans="1:4" x14ac:dyDescent="0.2">
      <c r="A44" s="212">
        <v>124315311</v>
      </c>
      <c r="B44" s="213" t="s">
        <v>492</v>
      </c>
      <c r="C44" s="211">
        <v>4326.8</v>
      </c>
      <c r="D44" s="210"/>
    </row>
    <row r="45" spans="1:4" x14ac:dyDescent="0.2">
      <c r="A45" s="212">
        <v>124415411</v>
      </c>
      <c r="B45" s="213" t="s">
        <v>496</v>
      </c>
      <c r="C45" s="211">
        <v>4470906.4000000004</v>
      </c>
      <c r="D45" s="210"/>
    </row>
    <row r="46" spans="1:4" x14ac:dyDescent="0.2">
      <c r="A46" s="212">
        <v>124425421</v>
      </c>
      <c r="B46" s="212" t="s">
        <v>498</v>
      </c>
      <c r="C46" s="211">
        <v>47250</v>
      </c>
      <c r="D46" s="210"/>
    </row>
    <row r="47" spans="1:4" x14ac:dyDescent="0.2">
      <c r="A47" s="212">
        <v>124495491</v>
      </c>
      <c r="B47" s="213" t="s">
        <v>500</v>
      </c>
      <c r="C47" s="211">
        <v>-1252.98</v>
      </c>
      <c r="D47" s="210"/>
    </row>
    <row r="48" spans="1:4" x14ac:dyDescent="0.2">
      <c r="A48" s="212">
        <v>124635631</v>
      </c>
      <c r="B48" s="213" t="s">
        <v>508</v>
      </c>
      <c r="C48" s="211">
        <v>-23314.84</v>
      </c>
      <c r="D48" s="210"/>
    </row>
    <row r="49" spans="1:4" x14ac:dyDescent="0.2">
      <c r="A49" s="212">
        <v>124645641</v>
      </c>
      <c r="B49" s="213" t="s">
        <v>510</v>
      </c>
      <c r="C49" s="211">
        <v>14087.5</v>
      </c>
      <c r="D49" s="210"/>
    </row>
    <row r="50" spans="1:4" x14ac:dyDescent="0.2">
      <c r="A50" s="212">
        <v>124655651</v>
      </c>
      <c r="B50" s="213" t="s">
        <v>512</v>
      </c>
      <c r="C50" s="211">
        <v>3294236</v>
      </c>
      <c r="D50" s="210"/>
    </row>
    <row r="51" spans="1:4" x14ac:dyDescent="0.2">
      <c r="A51" s="212">
        <v>124665661</v>
      </c>
      <c r="B51" s="213" t="s">
        <v>514</v>
      </c>
      <c r="C51" s="211">
        <v>-7200</v>
      </c>
      <c r="D51" s="210"/>
    </row>
    <row r="52" spans="1:4" x14ac:dyDescent="0.2">
      <c r="A52" s="212">
        <v>124665663</v>
      </c>
      <c r="B52" s="213" t="s">
        <v>516</v>
      </c>
      <c r="C52" s="211">
        <v>91459.54</v>
      </c>
      <c r="D52" s="210"/>
    </row>
    <row r="53" spans="1:4" x14ac:dyDescent="0.2">
      <c r="A53" s="212">
        <v>124675671</v>
      </c>
      <c r="B53" s="213" t="s">
        <v>518</v>
      </c>
      <c r="C53" s="211">
        <v>106007.44</v>
      </c>
      <c r="D53" s="210"/>
    </row>
    <row r="54" spans="1:4" x14ac:dyDescent="0.2">
      <c r="A54" s="212">
        <v>125105911</v>
      </c>
      <c r="B54" s="213" t="s">
        <v>552</v>
      </c>
      <c r="C54" s="211">
        <v>-10500</v>
      </c>
      <c r="D54" s="210"/>
    </row>
    <row r="55" spans="1:4" x14ac:dyDescent="0.2">
      <c r="A55" s="212">
        <v>125415971</v>
      </c>
      <c r="B55" s="213" t="s">
        <v>553</v>
      </c>
      <c r="C55" s="211">
        <v>86000</v>
      </c>
      <c r="D55" s="210"/>
    </row>
    <row r="56" spans="1:4" x14ac:dyDescent="0.2">
      <c r="A56" s="212"/>
      <c r="B56" s="213"/>
      <c r="C56" s="211"/>
      <c r="D56" s="210"/>
    </row>
    <row r="57" spans="1:4" x14ac:dyDescent="0.2">
      <c r="A57" s="212"/>
      <c r="B57" s="213"/>
      <c r="C57" s="211"/>
      <c r="D57" s="210"/>
    </row>
    <row r="58" spans="1:4" x14ac:dyDescent="0.2">
      <c r="A58" s="212"/>
      <c r="B58" s="213"/>
      <c r="C58" s="211"/>
      <c r="D58" s="210"/>
    </row>
    <row r="59" spans="1:4" x14ac:dyDescent="0.2">
      <c r="A59" s="212"/>
      <c r="B59" s="213"/>
      <c r="C59" s="211"/>
      <c r="D59" s="210"/>
    </row>
    <row r="60" spans="1:4" x14ac:dyDescent="0.2">
      <c r="A60" s="212"/>
      <c r="B60" s="213"/>
      <c r="C60" s="211"/>
      <c r="D60" s="210"/>
    </row>
    <row r="61" spans="1:4" x14ac:dyDescent="0.2">
      <c r="A61" s="212"/>
      <c r="B61" s="212"/>
      <c r="C61" s="211"/>
      <c r="D61" s="210"/>
    </row>
    <row r="62" spans="1:4" x14ac:dyDescent="0.2">
      <c r="A62" s="209"/>
      <c r="B62" s="209" t="s">
        <v>205</v>
      </c>
      <c r="C62" s="208">
        <f>SUM(C38:C61)</f>
        <v>9391617.8199999984</v>
      </c>
      <c r="D62" s="20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8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sqref="A1:D44"/>
    </sheetView>
  </sheetViews>
  <sheetFormatPr baseColWidth="10" defaultRowHeight="11.25" x14ac:dyDescent="0.2"/>
  <cols>
    <col min="1" max="1" width="11.7109375" style="29" customWidth="1"/>
    <col min="2" max="2" width="68" style="29" customWidth="1"/>
    <col min="3" max="3" width="17.7109375" style="26" customWidth="1"/>
    <col min="4" max="4" width="17.7109375" style="44" customWidth="1"/>
    <col min="5" max="16384" width="11.42578125" style="44"/>
  </cols>
  <sheetData>
    <row r="1" spans="1:4" s="11" customFormat="1" x14ac:dyDescent="0.2">
      <c r="A1" s="20" t="s">
        <v>42</v>
      </c>
      <c r="B1" s="20"/>
      <c r="C1" s="218"/>
    </row>
    <row r="2" spans="1:4" s="11" customFormat="1" x14ac:dyDescent="0.2">
      <c r="A2" s="20" t="s">
        <v>0</v>
      </c>
      <c r="B2" s="20"/>
      <c r="C2" s="218"/>
    </row>
    <row r="3" spans="1:4" s="11" customFormat="1" x14ac:dyDescent="0.2">
      <c r="A3" s="20"/>
      <c r="B3" s="20"/>
      <c r="C3" s="218"/>
    </row>
    <row r="4" spans="1:4" s="11" customFormat="1" x14ac:dyDescent="0.2">
      <c r="A4" s="20"/>
      <c r="B4" s="20"/>
      <c r="C4" s="218"/>
    </row>
    <row r="5" spans="1:4" s="11" customFormat="1" x14ac:dyDescent="0.2">
      <c r="C5" s="218"/>
    </row>
    <row r="6" spans="1:4" s="11" customFormat="1" ht="11.25" customHeight="1" x14ac:dyDescent="0.2">
      <c r="A6" s="239" t="s">
        <v>64</v>
      </c>
      <c r="B6" s="240"/>
      <c r="C6" s="218"/>
      <c r="D6" s="234" t="s">
        <v>243</v>
      </c>
    </row>
    <row r="7" spans="1:4" x14ac:dyDescent="0.2">
      <c r="A7" s="216"/>
      <c r="B7" s="216"/>
      <c r="C7" s="215"/>
    </row>
    <row r="8" spans="1:4" ht="15" customHeight="1" x14ac:dyDescent="0.2">
      <c r="A8" s="66" t="s">
        <v>44</v>
      </c>
      <c r="B8" s="233" t="s">
        <v>45</v>
      </c>
      <c r="C8" s="131" t="s">
        <v>46</v>
      </c>
      <c r="D8" s="131" t="s">
        <v>47</v>
      </c>
    </row>
    <row r="9" spans="1:4" x14ac:dyDescent="0.2">
      <c r="A9" s="230">
        <v>5500</v>
      </c>
      <c r="B9" s="232" t="s">
        <v>242</v>
      </c>
      <c r="C9" s="226">
        <f>SUM(C10+C19+C22+C28+C30+C32)</f>
        <v>0</v>
      </c>
      <c r="D9" s="226">
        <f>SUM(D10+D19+D22+D28+D30+D32)</f>
        <v>-2258369.2000000002</v>
      </c>
    </row>
    <row r="10" spans="1:4" x14ac:dyDescent="0.2">
      <c r="A10" s="228">
        <v>5510</v>
      </c>
      <c r="B10" s="231" t="s">
        <v>241</v>
      </c>
      <c r="C10" s="226">
        <f>SUM(C11:C18)</f>
        <v>0</v>
      </c>
      <c r="D10" s="226">
        <f>SUM(D11:D18)</f>
        <v>-2258369.2000000002</v>
      </c>
    </row>
    <row r="11" spans="1:4" x14ac:dyDescent="0.2">
      <c r="A11" s="228">
        <v>5511</v>
      </c>
      <c r="B11" s="231" t="s">
        <v>240</v>
      </c>
      <c r="C11" s="226">
        <v>0</v>
      </c>
      <c r="D11" s="225">
        <v>0</v>
      </c>
    </row>
    <row r="12" spans="1:4" x14ac:dyDescent="0.2">
      <c r="A12" s="228">
        <v>5512</v>
      </c>
      <c r="B12" s="231" t="s">
        <v>239</v>
      </c>
      <c r="C12" s="226">
        <v>0</v>
      </c>
      <c r="D12" s="225">
        <v>0</v>
      </c>
    </row>
    <row r="13" spans="1:4" x14ac:dyDescent="0.2">
      <c r="A13" s="228">
        <v>5513</v>
      </c>
      <c r="B13" s="231" t="s">
        <v>238</v>
      </c>
      <c r="C13" s="226">
        <v>0</v>
      </c>
      <c r="D13" s="225">
        <v>0</v>
      </c>
    </row>
    <row r="14" spans="1:4" x14ac:dyDescent="0.2">
      <c r="A14" s="228">
        <v>5514</v>
      </c>
      <c r="B14" s="231" t="s">
        <v>237</v>
      </c>
      <c r="C14" s="226">
        <v>0</v>
      </c>
      <c r="D14" s="225">
        <v>0</v>
      </c>
    </row>
    <row r="15" spans="1:4" x14ac:dyDescent="0.2">
      <c r="A15" s="228">
        <v>5515</v>
      </c>
      <c r="B15" s="231" t="s">
        <v>236</v>
      </c>
      <c r="C15" s="226">
        <v>0</v>
      </c>
      <c r="D15" s="225">
        <v>-2258369.2000000002</v>
      </c>
    </row>
    <row r="16" spans="1:4" x14ac:dyDescent="0.2">
      <c r="A16" s="228">
        <v>5516</v>
      </c>
      <c r="B16" s="231" t="s">
        <v>235</v>
      </c>
      <c r="C16" s="226">
        <v>0</v>
      </c>
      <c r="D16" s="225">
        <v>0</v>
      </c>
    </row>
    <row r="17" spans="1:4" x14ac:dyDescent="0.2">
      <c r="A17" s="228">
        <v>5517</v>
      </c>
      <c r="B17" s="231" t="s">
        <v>234</v>
      </c>
      <c r="C17" s="226">
        <v>0</v>
      </c>
      <c r="D17" s="225">
        <v>0</v>
      </c>
    </row>
    <row r="18" spans="1:4" x14ac:dyDescent="0.2">
      <c r="A18" s="228">
        <v>5518</v>
      </c>
      <c r="B18" s="231" t="s">
        <v>233</v>
      </c>
      <c r="C18" s="226">
        <v>0</v>
      </c>
      <c r="D18" s="225">
        <v>0</v>
      </c>
    </row>
    <row r="19" spans="1:4" x14ac:dyDescent="0.2">
      <c r="A19" s="228">
        <v>5520</v>
      </c>
      <c r="B19" s="231" t="s">
        <v>232</v>
      </c>
      <c r="C19" s="226">
        <f>SUM(C20:C21)</f>
        <v>0</v>
      </c>
      <c r="D19" s="226">
        <f>SUM(D20:D21)</f>
        <v>0</v>
      </c>
    </row>
    <row r="20" spans="1:4" x14ac:dyDescent="0.2">
      <c r="A20" s="228">
        <v>5521</v>
      </c>
      <c r="B20" s="231" t="s">
        <v>231</v>
      </c>
      <c r="C20" s="226">
        <v>0</v>
      </c>
      <c r="D20" s="225">
        <v>0</v>
      </c>
    </row>
    <row r="21" spans="1:4" x14ac:dyDescent="0.2">
      <c r="A21" s="228">
        <v>5522</v>
      </c>
      <c r="B21" s="231" t="s">
        <v>230</v>
      </c>
      <c r="C21" s="226">
        <v>0</v>
      </c>
      <c r="D21" s="225">
        <v>0</v>
      </c>
    </row>
    <row r="22" spans="1:4" x14ac:dyDescent="0.2">
      <c r="A22" s="228">
        <v>5530</v>
      </c>
      <c r="B22" s="231" t="s">
        <v>229</v>
      </c>
      <c r="C22" s="226">
        <f>SUM(C23:C27)</f>
        <v>0</v>
      </c>
      <c r="D22" s="226">
        <f>SUM(D23:D27)</f>
        <v>0</v>
      </c>
    </row>
    <row r="23" spans="1:4" x14ac:dyDescent="0.2">
      <c r="A23" s="228">
        <v>5531</v>
      </c>
      <c r="B23" s="231" t="s">
        <v>228</v>
      </c>
      <c r="C23" s="226">
        <v>0</v>
      </c>
      <c r="D23" s="225">
        <v>0</v>
      </c>
    </row>
    <row r="24" spans="1:4" x14ac:dyDescent="0.2">
      <c r="A24" s="228">
        <v>5532</v>
      </c>
      <c r="B24" s="231" t="s">
        <v>227</v>
      </c>
      <c r="C24" s="226">
        <v>0</v>
      </c>
      <c r="D24" s="225">
        <v>0</v>
      </c>
    </row>
    <row r="25" spans="1:4" x14ac:dyDescent="0.2">
      <c r="A25" s="228">
        <v>5533</v>
      </c>
      <c r="B25" s="231" t="s">
        <v>226</v>
      </c>
      <c r="C25" s="226">
        <v>0</v>
      </c>
      <c r="D25" s="225">
        <v>0</v>
      </c>
    </row>
    <row r="26" spans="1:4" x14ac:dyDescent="0.2">
      <c r="A26" s="228">
        <v>5534</v>
      </c>
      <c r="B26" s="231" t="s">
        <v>225</v>
      </c>
      <c r="C26" s="226">
        <v>0</v>
      </c>
      <c r="D26" s="225">
        <v>0</v>
      </c>
    </row>
    <row r="27" spans="1:4" x14ac:dyDescent="0.2">
      <c r="A27" s="228">
        <v>5535</v>
      </c>
      <c r="B27" s="231" t="s">
        <v>224</v>
      </c>
      <c r="C27" s="226">
        <v>0</v>
      </c>
      <c r="D27" s="225">
        <v>0</v>
      </c>
    </row>
    <row r="28" spans="1:4" x14ac:dyDescent="0.2">
      <c r="A28" s="228">
        <v>5540</v>
      </c>
      <c r="B28" s="231" t="s">
        <v>223</v>
      </c>
      <c r="C28" s="226">
        <f>C29</f>
        <v>0</v>
      </c>
      <c r="D28" s="225">
        <f>D29</f>
        <v>0</v>
      </c>
    </row>
    <row r="29" spans="1:4" x14ac:dyDescent="0.2">
      <c r="A29" s="228">
        <v>5541</v>
      </c>
      <c r="B29" s="231" t="s">
        <v>223</v>
      </c>
      <c r="C29" s="226">
        <v>0</v>
      </c>
      <c r="D29" s="225">
        <v>0</v>
      </c>
    </row>
    <row r="30" spans="1:4" x14ac:dyDescent="0.2">
      <c r="A30" s="228">
        <v>5550</v>
      </c>
      <c r="B30" s="227" t="s">
        <v>222</v>
      </c>
      <c r="C30" s="226">
        <f>SUM(C31)</f>
        <v>0</v>
      </c>
      <c r="D30" s="226">
        <f>SUM(D31)</f>
        <v>0</v>
      </c>
    </row>
    <row r="31" spans="1:4" x14ac:dyDescent="0.2">
      <c r="A31" s="228">
        <v>5551</v>
      </c>
      <c r="B31" s="227" t="s">
        <v>222</v>
      </c>
      <c r="C31" s="226">
        <v>0</v>
      </c>
      <c r="D31" s="225">
        <v>0</v>
      </c>
    </row>
    <row r="32" spans="1:4" x14ac:dyDescent="0.2">
      <c r="A32" s="228">
        <v>5590</v>
      </c>
      <c r="B32" s="227" t="s">
        <v>221</v>
      </c>
      <c r="C32" s="226">
        <f>SUM(C33:C40)</f>
        <v>0</v>
      </c>
      <c r="D32" s="226">
        <f>SUM(D33:D40)</f>
        <v>0</v>
      </c>
    </row>
    <row r="33" spans="1:4" x14ac:dyDescent="0.2">
      <c r="A33" s="228">
        <v>5591</v>
      </c>
      <c r="B33" s="227" t="s">
        <v>220</v>
      </c>
      <c r="C33" s="226">
        <v>0</v>
      </c>
      <c r="D33" s="225">
        <v>0</v>
      </c>
    </row>
    <row r="34" spans="1:4" x14ac:dyDescent="0.2">
      <c r="A34" s="228">
        <v>5592</v>
      </c>
      <c r="B34" s="227" t="s">
        <v>219</v>
      </c>
      <c r="C34" s="226">
        <v>0</v>
      </c>
      <c r="D34" s="225">
        <v>0</v>
      </c>
    </row>
    <row r="35" spans="1:4" x14ac:dyDescent="0.2">
      <c r="A35" s="228">
        <v>5593</v>
      </c>
      <c r="B35" s="227" t="s">
        <v>218</v>
      </c>
      <c r="C35" s="226">
        <v>0</v>
      </c>
      <c r="D35" s="225">
        <v>0</v>
      </c>
    </row>
    <row r="36" spans="1:4" x14ac:dyDescent="0.2">
      <c r="A36" s="228">
        <v>5594</v>
      </c>
      <c r="B36" s="227" t="s">
        <v>217</v>
      </c>
      <c r="C36" s="226">
        <v>0</v>
      </c>
      <c r="D36" s="225">
        <v>0</v>
      </c>
    </row>
    <row r="37" spans="1:4" x14ac:dyDescent="0.2">
      <c r="A37" s="228">
        <v>5595</v>
      </c>
      <c r="B37" s="227" t="s">
        <v>216</v>
      </c>
      <c r="C37" s="226">
        <v>0</v>
      </c>
      <c r="D37" s="225">
        <v>0</v>
      </c>
    </row>
    <row r="38" spans="1:4" x14ac:dyDescent="0.2">
      <c r="A38" s="228">
        <v>5596</v>
      </c>
      <c r="B38" s="227" t="s">
        <v>215</v>
      </c>
      <c r="C38" s="226">
        <v>0</v>
      </c>
      <c r="D38" s="225">
        <v>0</v>
      </c>
    </row>
    <row r="39" spans="1:4" x14ac:dyDescent="0.2">
      <c r="A39" s="228">
        <v>5597</v>
      </c>
      <c r="B39" s="227" t="s">
        <v>214</v>
      </c>
      <c r="C39" s="226">
        <v>0</v>
      </c>
      <c r="D39" s="225">
        <v>0</v>
      </c>
    </row>
    <row r="40" spans="1:4" x14ac:dyDescent="0.2">
      <c r="A40" s="228">
        <v>5599</v>
      </c>
      <c r="B40" s="227" t="s">
        <v>213</v>
      </c>
      <c r="C40" s="226">
        <v>0</v>
      </c>
      <c r="D40" s="225">
        <v>0</v>
      </c>
    </row>
    <row r="41" spans="1:4" x14ac:dyDescent="0.2">
      <c r="A41" s="230">
        <v>5600</v>
      </c>
      <c r="B41" s="229" t="s">
        <v>212</v>
      </c>
      <c r="C41" s="226">
        <f>SUM(C42)</f>
        <v>0</v>
      </c>
      <c r="D41" s="226">
        <f>SUM(D42)</f>
        <v>0</v>
      </c>
    </row>
    <row r="42" spans="1:4" x14ac:dyDescent="0.2">
      <c r="A42" s="228">
        <v>5610</v>
      </c>
      <c r="B42" s="227" t="s">
        <v>211</v>
      </c>
      <c r="C42" s="226">
        <f>SUM(C43)</f>
        <v>0</v>
      </c>
      <c r="D42" s="226">
        <f>SUM(D43)</f>
        <v>0</v>
      </c>
    </row>
    <row r="43" spans="1:4" x14ac:dyDescent="0.2">
      <c r="A43" s="224">
        <v>5611</v>
      </c>
      <c r="B43" s="223" t="s">
        <v>210</v>
      </c>
      <c r="C43" s="222">
        <v>0</v>
      </c>
      <c r="D43" s="22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H26" sqref="A1:H26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8" width="17.7109375" style="6" customWidth="1"/>
    <col min="9" max="10" width="11.42578125" style="44" customWidth="1"/>
    <col min="11" max="16384" width="11.42578125" style="44"/>
  </cols>
  <sheetData>
    <row r="1" spans="1:10" x14ac:dyDescent="0.2">
      <c r="A1" s="3" t="s">
        <v>42</v>
      </c>
      <c r="B1" s="3"/>
      <c r="H1" s="101"/>
    </row>
    <row r="2" spans="1:10" x14ac:dyDescent="0.2">
      <c r="A2" s="3" t="s">
        <v>59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96" customFormat="1" ht="11.25" customHeight="1" x14ac:dyDescent="0.2">
      <c r="A5" s="99" t="s">
        <v>87</v>
      </c>
      <c r="B5" s="99"/>
      <c r="C5" s="98"/>
      <c r="D5" s="98"/>
      <c r="E5" s="98"/>
      <c r="F5" s="6"/>
      <c r="G5" s="6"/>
      <c r="H5" s="97" t="s">
        <v>84</v>
      </c>
    </row>
    <row r="6" spans="1:10" x14ac:dyDescent="0.2">
      <c r="A6" s="89"/>
      <c r="B6" s="89"/>
      <c r="C6" s="87"/>
      <c r="D6" s="87"/>
      <c r="E6" s="87"/>
      <c r="F6" s="87"/>
      <c r="G6" s="87"/>
      <c r="H6" s="87"/>
    </row>
    <row r="7" spans="1:10" ht="15" customHeight="1" x14ac:dyDescent="0.2">
      <c r="A7" s="66" t="s">
        <v>44</v>
      </c>
      <c r="B7" s="65" t="s">
        <v>45</v>
      </c>
      <c r="C7" s="63" t="s">
        <v>71</v>
      </c>
      <c r="D7" s="95">
        <v>2016</v>
      </c>
      <c r="E7" s="95">
        <v>2015</v>
      </c>
      <c r="F7" s="94" t="s">
        <v>83</v>
      </c>
      <c r="G7" s="94" t="s">
        <v>82</v>
      </c>
      <c r="H7" s="93" t="s">
        <v>81</v>
      </c>
    </row>
    <row r="8" spans="1:10" x14ac:dyDescent="0.2">
      <c r="A8" s="76" t="s">
        <v>432</v>
      </c>
      <c r="B8" s="76" t="s">
        <v>433</v>
      </c>
      <c r="C8" s="92">
        <v>-111946.67</v>
      </c>
      <c r="D8" s="92">
        <v>-111770.58</v>
      </c>
      <c r="E8" s="92">
        <v>-111902.65</v>
      </c>
      <c r="F8" s="92">
        <v>181233.29</v>
      </c>
      <c r="G8" s="92"/>
      <c r="H8" s="92"/>
    </row>
    <row r="9" spans="1:10" x14ac:dyDescent="0.2">
      <c r="A9" s="76"/>
      <c r="B9" s="76"/>
      <c r="C9" s="92"/>
      <c r="D9" s="92"/>
      <c r="E9" s="92"/>
      <c r="F9" s="92"/>
      <c r="G9" s="92"/>
      <c r="H9" s="92"/>
    </row>
    <row r="10" spans="1:10" x14ac:dyDescent="0.2">
      <c r="A10" s="76"/>
      <c r="B10" s="76"/>
      <c r="C10" s="92"/>
      <c r="D10" s="92"/>
      <c r="E10" s="92"/>
      <c r="F10" s="92"/>
      <c r="G10" s="92"/>
      <c r="H10" s="92"/>
    </row>
    <row r="11" spans="1:10" x14ac:dyDescent="0.2">
      <c r="A11" s="76"/>
      <c r="B11" s="76"/>
      <c r="C11" s="92"/>
      <c r="D11" s="92"/>
      <c r="E11" s="92"/>
      <c r="F11" s="92"/>
      <c r="G11" s="92"/>
      <c r="H11" s="92"/>
    </row>
    <row r="12" spans="1:10" x14ac:dyDescent="0.2">
      <c r="A12" s="76"/>
      <c r="B12" s="76"/>
      <c r="C12" s="92"/>
      <c r="D12" s="92"/>
      <c r="E12" s="92"/>
      <c r="F12" s="92"/>
      <c r="G12" s="92"/>
      <c r="H12" s="92"/>
    </row>
    <row r="13" spans="1:10" x14ac:dyDescent="0.2">
      <c r="A13" s="76"/>
      <c r="B13" s="76"/>
      <c r="C13" s="92"/>
      <c r="D13" s="92"/>
      <c r="E13" s="92"/>
      <c r="F13" s="92"/>
      <c r="G13" s="92"/>
      <c r="H13" s="92"/>
      <c r="J13" s="100"/>
    </row>
    <row r="14" spans="1:10" x14ac:dyDescent="0.2">
      <c r="A14" s="91"/>
      <c r="B14" s="91" t="s">
        <v>86</v>
      </c>
      <c r="C14" s="90">
        <f t="shared" ref="C14:H14" si="0">SUM(C8:C13)</f>
        <v>-111946.67</v>
      </c>
      <c r="D14" s="90">
        <f t="shared" si="0"/>
        <v>-111770.58</v>
      </c>
      <c r="E14" s="90">
        <f t="shared" si="0"/>
        <v>-111902.65</v>
      </c>
      <c r="F14" s="90">
        <f t="shared" si="0"/>
        <v>181233.29</v>
      </c>
      <c r="G14" s="90">
        <f t="shared" si="0"/>
        <v>0</v>
      </c>
      <c r="H14" s="90">
        <f t="shared" si="0"/>
        <v>0</v>
      </c>
    </row>
    <row r="15" spans="1:10" x14ac:dyDescent="0.2">
      <c r="A15" s="29"/>
      <c r="B15" s="29"/>
      <c r="C15" s="69"/>
      <c r="D15" s="69"/>
      <c r="E15" s="69"/>
      <c r="F15" s="69"/>
      <c r="G15" s="69"/>
      <c r="H15" s="69"/>
    </row>
    <row r="16" spans="1:10" x14ac:dyDescent="0.2">
      <c r="A16" s="29"/>
      <c r="B16" s="29"/>
      <c r="C16" s="69"/>
      <c r="D16" s="69"/>
      <c r="E16" s="69"/>
      <c r="F16" s="69"/>
      <c r="G16" s="69"/>
      <c r="H16" s="69"/>
    </row>
    <row r="17" spans="1:8" s="96" customFormat="1" ht="11.25" customHeight="1" x14ac:dyDescent="0.2">
      <c r="A17" s="99" t="s">
        <v>85</v>
      </c>
      <c r="B17" s="99"/>
      <c r="C17" s="98"/>
      <c r="D17" s="98"/>
      <c r="E17" s="98"/>
      <c r="F17" s="6"/>
      <c r="G17" s="6"/>
      <c r="H17" s="97" t="s">
        <v>84</v>
      </c>
    </row>
    <row r="18" spans="1:8" x14ac:dyDescent="0.2">
      <c r="A18" s="89"/>
      <c r="B18" s="89"/>
      <c r="C18" s="87"/>
      <c r="D18" s="87"/>
      <c r="E18" s="87"/>
      <c r="F18" s="87"/>
      <c r="G18" s="87"/>
      <c r="H18" s="87"/>
    </row>
    <row r="19" spans="1:8" ht="15" customHeight="1" x14ac:dyDescent="0.2">
      <c r="A19" s="66" t="s">
        <v>44</v>
      </c>
      <c r="B19" s="65" t="s">
        <v>45</v>
      </c>
      <c r="C19" s="63" t="s">
        <v>71</v>
      </c>
      <c r="D19" s="95">
        <v>2016</v>
      </c>
      <c r="E19" s="95">
        <v>2015</v>
      </c>
      <c r="F19" s="94" t="s">
        <v>83</v>
      </c>
      <c r="G19" s="94" t="s">
        <v>82</v>
      </c>
      <c r="H19" s="93" t="s">
        <v>81</v>
      </c>
    </row>
    <row r="20" spans="1:8" x14ac:dyDescent="0.2">
      <c r="A20" s="76" t="s">
        <v>434</v>
      </c>
      <c r="B20" s="76" t="s">
        <v>435</v>
      </c>
      <c r="C20" s="92">
        <v>1277931.29</v>
      </c>
      <c r="D20" s="92">
        <v>1277931.29</v>
      </c>
      <c r="E20" s="92">
        <v>0</v>
      </c>
      <c r="F20" s="92">
        <v>50000</v>
      </c>
      <c r="G20" s="92"/>
      <c r="H20" s="92"/>
    </row>
    <row r="21" spans="1:8" x14ac:dyDescent="0.2">
      <c r="A21" s="76"/>
      <c r="B21" s="76"/>
      <c r="C21" s="92"/>
      <c r="D21" s="92"/>
      <c r="E21" s="92"/>
      <c r="F21" s="92"/>
      <c r="G21" s="92"/>
      <c r="H21" s="92"/>
    </row>
    <row r="22" spans="1:8" x14ac:dyDescent="0.2">
      <c r="A22" s="76"/>
      <c r="B22" s="76"/>
      <c r="C22" s="92"/>
      <c r="D22" s="92"/>
      <c r="E22" s="92"/>
      <c r="F22" s="92"/>
      <c r="G22" s="92"/>
      <c r="H22" s="92"/>
    </row>
    <row r="23" spans="1:8" x14ac:dyDescent="0.2">
      <c r="A23" s="76"/>
      <c r="B23" s="76"/>
      <c r="C23" s="92"/>
      <c r="D23" s="92"/>
      <c r="E23" s="92"/>
      <c r="F23" s="92"/>
      <c r="G23" s="92"/>
      <c r="H23" s="92"/>
    </row>
    <row r="24" spans="1:8" x14ac:dyDescent="0.2">
      <c r="A24" s="91"/>
      <c r="B24" s="91" t="s">
        <v>80</v>
      </c>
      <c r="C24" s="90">
        <f t="shared" ref="C24:H24" si="1">SUM(C20:C23)</f>
        <v>1277931.29</v>
      </c>
      <c r="D24" s="90">
        <f t="shared" si="1"/>
        <v>1277931.29</v>
      </c>
      <c r="E24" s="90">
        <f t="shared" si="1"/>
        <v>0</v>
      </c>
      <c r="F24" s="90">
        <f t="shared" si="1"/>
        <v>50000</v>
      </c>
      <c r="G24" s="90">
        <f t="shared" si="1"/>
        <v>0</v>
      </c>
      <c r="H24" s="9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I117" sqref="A1:I117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7" width="17.7109375" style="6" customWidth="1"/>
    <col min="8" max="9" width="18.7109375" style="44" customWidth="1"/>
    <col min="10" max="10" width="11.42578125" style="44" customWidth="1"/>
    <col min="11" max="16384" width="11.42578125" style="44"/>
  </cols>
  <sheetData>
    <row r="1" spans="1:10" x14ac:dyDescent="0.2">
      <c r="A1" s="3" t="s">
        <v>42</v>
      </c>
      <c r="B1" s="3"/>
      <c r="I1" s="5"/>
    </row>
    <row r="2" spans="1:10" x14ac:dyDescent="0.2">
      <c r="A2" s="3" t="s">
        <v>59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55" t="s">
        <v>113</v>
      </c>
      <c r="B5" s="68"/>
      <c r="E5" s="106"/>
      <c r="F5" s="106"/>
      <c r="I5" s="108" t="s">
        <v>96</v>
      </c>
    </row>
    <row r="6" spans="1:10" x14ac:dyDescent="0.2">
      <c r="A6" s="107"/>
      <c r="B6" s="107"/>
      <c r="C6" s="106"/>
      <c r="D6" s="106"/>
      <c r="E6" s="106"/>
      <c r="F6" s="106"/>
    </row>
    <row r="7" spans="1:10" ht="15" customHeight="1" x14ac:dyDescent="0.2">
      <c r="A7" s="66" t="s">
        <v>44</v>
      </c>
      <c r="B7" s="65" t="s">
        <v>45</v>
      </c>
      <c r="C7" s="105" t="s">
        <v>95</v>
      </c>
      <c r="D7" s="105" t="s">
        <v>94</v>
      </c>
      <c r="E7" s="105" t="s">
        <v>93</v>
      </c>
      <c r="F7" s="105" t="s">
        <v>92</v>
      </c>
      <c r="G7" s="104" t="s">
        <v>91</v>
      </c>
      <c r="H7" s="65" t="s">
        <v>90</v>
      </c>
      <c r="I7" s="65" t="s">
        <v>89</v>
      </c>
    </row>
    <row r="8" spans="1:10" x14ac:dyDescent="0.2">
      <c r="A8" s="75" t="s">
        <v>436</v>
      </c>
      <c r="B8" s="114" t="s">
        <v>437</v>
      </c>
      <c r="C8" s="60">
        <v>1226771.6399999999</v>
      </c>
      <c r="D8" s="112">
        <v>1226771.6399999999</v>
      </c>
      <c r="E8" s="112"/>
      <c r="F8" s="112"/>
      <c r="G8" s="111"/>
      <c r="H8" s="102"/>
      <c r="I8" s="110"/>
    </row>
    <row r="9" spans="1:10" x14ac:dyDescent="0.2">
      <c r="A9" s="75" t="s">
        <v>438</v>
      </c>
      <c r="B9" s="114" t="s">
        <v>439</v>
      </c>
      <c r="C9" s="60">
        <v>1350359.81</v>
      </c>
      <c r="D9" s="112">
        <v>1350359.81</v>
      </c>
      <c r="E9" s="112"/>
      <c r="F9" s="112"/>
      <c r="G9" s="111"/>
      <c r="H9" s="102"/>
      <c r="I9" s="110"/>
    </row>
    <row r="10" spans="1:10" x14ac:dyDescent="0.2">
      <c r="A10" s="75" t="s">
        <v>440</v>
      </c>
      <c r="B10" s="114" t="s">
        <v>441</v>
      </c>
      <c r="C10" s="113">
        <v>1350.81</v>
      </c>
      <c r="D10" s="112">
        <v>1350.81</v>
      </c>
      <c r="E10" s="112"/>
      <c r="F10" s="112"/>
      <c r="G10" s="111"/>
      <c r="H10" s="102"/>
      <c r="I10" s="110"/>
    </row>
    <row r="11" spans="1:10" x14ac:dyDescent="0.2">
      <c r="A11" s="75" t="s">
        <v>442</v>
      </c>
      <c r="B11" s="114" t="s">
        <v>443</v>
      </c>
      <c r="C11" s="113">
        <v>177372.34</v>
      </c>
      <c r="D11" s="112">
        <v>177372.34</v>
      </c>
      <c r="E11" s="112"/>
      <c r="F11" s="112"/>
      <c r="G11" s="111"/>
      <c r="H11" s="102"/>
      <c r="I11" s="110"/>
    </row>
    <row r="12" spans="1:10" x14ac:dyDescent="0.2">
      <c r="A12" s="75" t="s">
        <v>444</v>
      </c>
      <c r="B12" s="114" t="s">
        <v>445</v>
      </c>
      <c r="C12" s="113">
        <v>388.92</v>
      </c>
      <c r="D12" s="112">
        <v>388.92</v>
      </c>
      <c r="E12" s="112"/>
      <c r="F12" s="112"/>
      <c r="G12" s="111"/>
      <c r="H12" s="102"/>
      <c r="I12" s="110"/>
    </row>
    <row r="13" spans="1:10" x14ac:dyDescent="0.2">
      <c r="A13" s="75"/>
      <c r="B13" s="114"/>
      <c r="C13" s="113"/>
      <c r="D13" s="112"/>
      <c r="E13" s="112"/>
      <c r="F13" s="112"/>
      <c r="G13" s="111"/>
      <c r="H13" s="102"/>
      <c r="I13" s="110"/>
    </row>
    <row r="14" spans="1:10" x14ac:dyDescent="0.2">
      <c r="A14" s="75"/>
      <c r="B14" s="114"/>
      <c r="C14" s="113"/>
      <c r="D14" s="112"/>
      <c r="E14" s="112"/>
      <c r="F14" s="112"/>
      <c r="G14" s="111"/>
      <c r="H14" s="102"/>
      <c r="I14" s="110"/>
    </row>
    <row r="15" spans="1:10" x14ac:dyDescent="0.2">
      <c r="A15" s="91"/>
      <c r="B15" s="91" t="s">
        <v>112</v>
      </c>
      <c r="C15" s="90">
        <f>SUM(C8:C14)</f>
        <v>2756243.52</v>
      </c>
      <c r="D15" s="90">
        <f>SUM(D8:D14)</f>
        <v>2756243.52</v>
      </c>
      <c r="E15" s="90">
        <f>SUM(E8:E14)</f>
        <v>0</v>
      </c>
      <c r="F15" s="90">
        <f>SUM(F8:F14)</f>
        <v>0</v>
      </c>
      <c r="G15" s="90">
        <f>SUM(G8:G14)</f>
        <v>0</v>
      </c>
      <c r="H15" s="82"/>
      <c r="I15" s="82"/>
    </row>
    <row r="16" spans="1:10" x14ac:dyDescent="0.2">
      <c r="A16" s="29"/>
      <c r="B16" s="29"/>
      <c r="C16" s="69"/>
      <c r="D16" s="69"/>
      <c r="E16" s="69"/>
      <c r="F16" s="69"/>
      <c r="G16" s="69"/>
      <c r="H16" s="29"/>
      <c r="I16" s="29"/>
    </row>
    <row r="17" spans="1:9" x14ac:dyDescent="0.2">
      <c r="A17" s="29"/>
      <c r="B17" s="29"/>
      <c r="C17" s="69"/>
      <c r="D17" s="69"/>
      <c r="E17" s="69"/>
      <c r="F17" s="69"/>
      <c r="G17" s="69"/>
      <c r="H17" s="29"/>
      <c r="I17" s="29"/>
    </row>
    <row r="18" spans="1:9" ht="11.25" customHeight="1" x14ac:dyDescent="0.2">
      <c r="A18" s="55" t="s">
        <v>111</v>
      </c>
      <c r="B18" s="68"/>
      <c r="E18" s="106"/>
      <c r="F18" s="106"/>
      <c r="I18" s="108" t="s">
        <v>96</v>
      </c>
    </row>
    <row r="19" spans="1:9" x14ac:dyDescent="0.2">
      <c r="A19" s="107"/>
      <c r="B19" s="107"/>
      <c r="C19" s="106"/>
      <c r="D19" s="106"/>
      <c r="E19" s="106"/>
      <c r="F19" s="106"/>
    </row>
    <row r="20" spans="1:9" ht="15" customHeight="1" x14ac:dyDescent="0.2">
      <c r="A20" s="66" t="s">
        <v>44</v>
      </c>
      <c r="B20" s="65" t="s">
        <v>45</v>
      </c>
      <c r="C20" s="105" t="s">
        <v>95</v>
      </c>
      <c r="D20" s="105" t="s">
        <v>94</v>
      </c>
      <c r="E20" s="105" t="s">
        <v>93</v>
      </c>
      <c r="F20" s="105" t="s">
        <v>92</v>
      </c>
      <c r="G20" s="104" t="s">
        <v>91</v>
      </c>
      <c r="H20" s="65" t="s">
        <v>90</v>
      </c>
      <c r="I20" s="65" t="s">
        <v>89</v>
      </c>
    </row>
    <row r="21" spans="1:9" x14ac:dyDescent="0.2">
      <c r="A21" s="61" t="s">
        <v>446</v>
      </c>
      <c r="B21" s="61" t="s">
        <v>447</v>
      </c>
      <c r="C21" s="60">
        <v>194363.03</v>
      </c>
      <c r="D21" s="103">
        <v>194363.03</v>
      </c>
      <c r="E21" s="103"/>
      <c r="F21" s="103"/>
      <c r="G21" s="103"/>
      <c r="H21" s="102"/>
      <c r="I21" s="102"/>
    </row>
    <row r="22" spans="1:9" x14ac:dyDescent="0.2">
      <c r="A22" s="61"/>
      <c r="B22" s="61"/>
      <c r="C22" s="60"/>
      <c r="D22" s="103"/>
      <c r="E22" s="103"/>
      <c r="F22" s="103"/>
      <c r="G22" s="103"/>
      <c r="H22" s="102"/>
      <c r="I22" s="102"/>
    </row>
    <row r="23" spans="1:9" x14ac:dyDescent="0.2">
      <c r="A23" s="61"/>
      <c r="B23" s="61"/>
      <c r="C23" s="60"/>
      <c r="D23" s="103"/>
      <c r="E23" s="103"/>
      <c r="F23" s="103"/>
      <c r="G23" s="103"/>
      <c r="H23" s="102"/>
      <c r="I23" s="102"/>
    </row>
    <row r="24" spans="1:9" x14ac:dyDescent="0.2">
      <c r="A24" s="61"/>
      <c r="B24" s="61"/>
      <c r="C24" s="60"/>
      <c r="D24" s="103"/>
      <c r="E24" s="103"/>
      <c r="F24" s="103"/>
      <c r="G24" s="103"/>
      <c r="H24" s="102"/>
      <c r="I24" s="102"/>
    </row>
    <row r="25" spans="1:9" x14ac:dyDescent="0.2">
      <c r="A25" s="31"/>
      <c r="B25" s="31" t="s">
        <v>110</v>
      </c>
      <c r="C25" s="82">
        <f>SUM(C21:C24)</f>
        <v>194363.03</v>
      </c>
      <c r="D25" s="82">
        <f>SUM(D21:D24)</f>
        <v>194363.03</v>
      </c>
      <c r="E25" s="82">
        <f>SUM(E21:E24)</f>
        <v>0</v>
      </c>
      <c r="F25" s="82">
        <f>SUM(F21:F24)</f>
        <v>0</v>
      </c>
      <c r="G25" s="82">
        <f>SUM(G21:G24)</f>
        <v>0</v>
      </c>
      <c r="H25" s="82"/>
      <c r="I25" s="82"/>
    </row>
    <row r="28" spans="1:9" x14ac:dyDescent="0.2">
      <c r="A28" s="55" t="s">
        <v>109</v>
      </c>
      <c r="B28" s="68"/>
      <c r="E28" s="106"/>
      <c r="F28" s="106"/>
      <c r="I28" s="108" t="s">
        <v>96</v>
      </c>
    </row>
    <row r="29" spans="1:9" x14ac:dyDescent="0.2">
      <c r="A29" s="107"/>
      <c r="B29" s="107"/>
      <c r="C29" s="106"/>
      <c r="D29" s="106"/>
      <c r="E29" s="106"/>
      <c r="F29" s="106"/>
    </row>
    <row r="30" spans="1:9" x14ac:dyDescent="0.2">
      <c r="A30" s="66" t="s">
        <v>44</v>
      </c>
      <c r="B30" s="65" t="s">
        <v>45</v>
      </c>
      <c r="C30" s="105" t="s">
        <v>95</v>
      </c>
      <c r="D30" s="105" t="s">
        <v>94</v>
      </c>
      <c r="E30" s="105" t="s">
        <v>93</v>
      </c>
      <c r="F30" s="105" t="s">
        <v>92</v>
      </c>
      <c r="G30" s="104" t="s">
        <v>91</v>
      </c>
      <c r="H30" s="65" t="s">
        <v>90</v>
      </c>
      <c r="I30" s="65" t="s">
        <v>89</v>
      </c>
    </row>
    <row r="31" spans="1:9" x14ac:dyDescent="0.2">
      <c r="A31" s="61" t="s">
        <v>431</v>
      </c>
      <c r="B31" s="61" t="s">
        <v>431</v>
      </c>
      <c r="C31" s="60"/>
      <c r="D31" s="103"/>
      <c r="E31" s="103"/>
      <c r="F31" s="103"/>
      <c r="G31" s="103"/>
      <c r="H31" s="102"/>
      <c r="I31" s="102"/>
    </row>
    <row r="32" spans="1:9" x14ac:dyDescent="0.2">
      <c r="A32" s="61"/>
      <c r="B32" s="61"/>
      <c r="C32" s="60"/>
      <c r="D32" s="103"/>
      <c r="E32" s="103"/>
      <c r="F32" s="103"/>
      <c r="G32" s="103"/>
      <c r="H32" s="102"/>
      <c r="I32" s="102"/>
    </row>
    <row r="33" spans="1:9" x14ac:dyDescent="0.2">
      <c r="A33" s="61"/>
      <c r="B33" s="61"/>
      <c r="C33" s="60"/>
      <c r="D33" s="103"/>
      <c r="E33" s="103"/>
      <c r="F33" s="103"/>
      <c r="G33" s="103"/>
      <c r="H33" s="102"/>
      <c r="I33" s="102"/>
    </row>
    <row r="34" spans="1:9" x14ac:dyDescent="0.2">
      <c r="A34" s="61"/>
      <c r="B34" s="61"/>
      <c r="C34" s="60"/>
      <c r="D34" s="103"/>
      <c r="E34" s="103"/>
      <c r="F34" s="103"/>
      <c r="G34" s="103"/>
      <c r="H34" s="102"/>
      <c r="I34" s="102"/>
    </row>
    <row r="35" spans="1:9" x14ac:dyDescent="0.2">
      <c r="A35" s="31"/>
      <c r="B35" s="31" t="s">
        <v>108</v>
      </c>
      <c r="C35" s="82">
        <f>SUM(C31:C34)</f>
        <v>0</v>
      </c>
      <c r="D35" s="82">
        <f>SUM(D31:D34)</f>
        <v>0</v>
      </c>
      <c r="E35" s="82">
        <f>SUM(E31:E34)</f>
        <v>0</v>
      </c>
      <c r="F35" s="82">
        <f>SUM(F31:F34)</f>
        <v>0</v>
      </c>
      <c r="G35" s="82">
        <f>SUM(G31:G34)</f>
        <v>0</v>
      </c>
      <c r="H35" s="82"/>
      <c r="I35" s="82"/>
    </row>
    <row r="38" spans="1:9" x14ac:dyDescent="0.2">
      <c r="A38" s="55" t="s">
        <v>107</v>
      </c>
      <c r="B38" s="68"/>
      <c r="E38" s="106"/>
      <c r="F38" s="106"/>
      <c r="I38" s="108" t="s">
        <v>96</v>
      </c>
    </row>
    <row r="39" spans="1:9" x14ac:dyDescent="0.2">
      <c r="A39" s="107"/>
      <c r="B39" s="107"/>
      <c r="C39" s="106"/>
      <c r="D39" s="106"/>
      <c r="E39" s="106"/>
      <c r="F39" s="106"/>
    </row>
    <row r="40" spans="1:9" x14ac:dyDescent="0.2">
      <c r="A40" s="66" t="s">
        <v>44</v>
      </c>
      <c r="B40" s="65" t="s">
        <v>45</v>
      </c>
      <c r="C40" s="105" t="s">
        <v>95</v>
      </c>
      <c r="D40" s="105" t="s">
        <v>94</v>
      </c>
      <c r="E40" s="105" t="s">
        <v>93</v>
      </c>
      <c r="F40" s="105" t="s">
        <v>92</v>
      </c>
      <c r="G40" s="104" t="s">
        <v>91</v>
      </c>
      <c r="H40" s="65" t="s">
        <v>90</v>
      </c>
      <c r="I40" s="65" t="s">
        <v>89</v>
      </c>
    </row>
    <row r="41" spans="1:9" x14ac:dyDescent="0.2">
      <c r="A41" s="61" t="s">
        <v>448</v>
      </c>
      <c r="B41" s="61" t="s">
        <v>449</v>
      </c>
      <c r="C41" s="60">
        <v>22445055.239999998</v>
      </c>
      <c r="D41" s="103">
        <v>22445055.239999998</v>
      </c>
      <c r="E41" s="103"/>
      <c r="F41" s="103"/>
      <c r="G41" s="103"/>
      <c r="H41" s="102"/>
      <c r="I41" s="102"/>
    </row>
    <row r="42" spans="1:9" x14ac:dyDescent="0.2">
      <c r="A42" s="61"/>
      <c r="B42" s="61"/>
      <c r="C42" s="60"/>
      <c r="D42" s="103"/>
      <c r="E42" s="103"/>
      <c r="F42" s="103"/>
      <c r="G42" s="103"/>
      <c r="H42" s="102"/>
      <c r="I42" s="102"/>
    </row>
    <row r="43" spans="1:9" x14ac:dyDescent="0.2">
      <c r="A43" s="61"/>
      <c r="B43" s="61"/>
      <c r="C43" s="60"/>
      <c r="D43" s="103"/>
      <c r="E43" s="103"/>
      <c r="F43" s="103"/>
      <c r="G43" s="103"/>
      <c r="H43" s="102"/>
      <c r="I43" s="102"/>
    </row>
    <row r="44" spans="1:9" x14ac:dyDescent="0.2">
      <c r="A44" s="61"/>
      <c r="B44" s="61"/>
      <c r="C44" s="60"/>
      <c r="D44" s="103"/>
      <c r="E44" s="103"/>
      <c r="F44" s="103"/>
      <c r="G44" s="103"/>
      <c r="H44" s="102"/>
      <c r="I44" s="102"/>
    </row>
    <row r="45" spans="1:9" x14ac:dyDescent="0.2">
      <c r="A45" s="31"/>
      <c r="B45" s="31" t="s">
        <v>106</v>
      </c>
      <c r="C45" s="82">
        <f>SUM(C41:C44)</f>
        <v>22445055.239999998</v>
      </c>
      <c r="D45" s="82">
        <f>SUM(D41:D44)</f>
        <v>22445055.239999998</v>
      </c>
      <c r="E45" s="82">
        <f>SUM(E41:E44)</f>
        <v>0</v>
      </c>
      <c r="F45" s="82">
        <f>SUM(F41:F44)</f>
        <v>0</v>
      </c>
      <c r="G45" s="82">
        <f>SUM(G41:G44)</f>
        <v>0</v>
      </c>
      <c r="H45" s="82"/>
      <c r="I45" s="82"/>
    </row>
    <row r="48" spans="1:9" x14ac:dyDescent="0.2">
      <c r="A48" s="55" t="s">
        <v>105</v>
      </c>
      <c r="B48" s="68"/>
      <c r="C48" s="106"/>
      <c r="D48" s="106"/>
      <c r="E48" s="106"/>
      <c r="F48" s="106"/>
    </row>
    <row r="49" spans="1:9" x14ac:dyDescent="0.2">
      <c r="A49" s="107"/>
      <c r="B49" s="107"/>
      <c r="C49" s="106"/>
      <c r="D49" s="106"/>
      <c r="E49" s="106"/>
      <c r="F49" s="106"/>
    </row>
    <row r="50" spans="1:9" x14ac:dyDescent="0.2">
      <c r="A50" s="66" t="s">
        <v>44</v>
      </c>
      <c r="B50" s="65" t="s">
        <v>45</v>
      </c>
      <c r="C50" s="105" t="s">
        <v>95</v>
      </c>
      <c r="D50" s="105" t="s">
        <v>94</v>
      </c>
      <c r="E50" s="105" t="s">
        <v>93</v>
      </c>
      <c r="F50" s="105" t="s">
        <v>92</v>
      </c>
      <c r="G50" s="104" t="s">
        <v>91</v>
      </c>
      <c r="H50" s="65" t="s">
        <v>90</v>
      </c>
      <c r="I50" s="65" t="s">
        <v>89</v>
      </c>
    </row>
    <row r="51" spans="1:9" x14ac:dyDescent="0.2">
      <c r="A51" s="61" t="s">
        <v>450</v>
      </c>
      <c r="B51" s="61" t="s">
        <v>451</v>
      </c>
      <c r="C51" s="60">
        <v>12102101.119999999</v>
      </c>
      <c r="D51" s="103">
        <v>12102101.119999999</v>
      </c>
      <c r="E51" s="103"/>
      <c r="F51" s="103"/>
      <c r="G51" s="103"/>
      <c r="H51" s="102"/>
      <c r="I51" s="102"/>
    </row>
    <row r="52" spans="1:9" x14ac:dyDescent="0.2">
      <c r="A52" s="61" t="s">
        <v>452</v>
      </c>
      <c r="B52" s="61" t="s">
        <v>453</v>
      </c>
      <c r="C52" s="60">
        <v>163794498.22</v>
      </c>
      <c r="D52" s="103">
        <v>163794498.22</v>
      </c>
      <c r="E52" s="103"/>
      <c r="F52" s="103"/>
      <c r="G52" s="103"/>
      <c r="H52" s="102"/>
      <c r="I52" s="102"/>
    </row>
    <row r="53" spans="1:9" x14ac:dyDescent="0.2">
      <c r="A53" s="61" t="s">
        <v>454</v>
      </c>
      <c r="B53" s="61" t="s">
        <v>455</v>
      </c>
      <c r="C53" s="60">
        <v>1899.5</v>
      </c>
      <c r="D53" s="103">
        <v>1899.5</v>
      </c>
      <c r="E53" s="103"/>
      <c r="F53" s="103"/>
      <c r="G53" s="103"/>
      <c r="H53" s="102"/>
      <c r="I53" s="102"/>
    </row>
    <row r="54" spans="1:9" x14ac:dyDescent="0.2">
      <c r="A54" s="61"/>
      <c r="B54" s="61"/>
      <c r="C54" s="60"/>
      <c r="D54" s="103"/>
      <c r="E54" s="103"/>
      <c r="F54" s="103"/>
      <c r="G54" s="103"/>
      <c r="H54" s="102"/>
      <c r="I54" s="102"/>
    </row>
    <row r="55" spans="1:9" x14ac:dyDescent="0.2">
      <c r="A55" s="61"/>
      <c r="B55" s="61"/>
      <c r="C55" s="60"/>
      <c r="D55" s="103"/>
      <c r="E55" s="103"/>
      <c r="F55" s="103"/>
      <c r="G55" s="103"/>
      <c r="H55" s="102"/>
      <c r="I55" s="102"/>
    </row>
    <row r="56" spans="1:9" x14ac:dyDescent="0.2">
      <c r="A56" s="61"/>
      <c r="B56" s="61"/>
      <c r="C56" s="60"/>
      <c r="D56" s="103"/>
      <c r="E56" s="103"/>
      <c r="F56" s="103"/>
      <c r="G56" s="103"/>
      <c r="H56" s="102"/>
      <c r="I56" s="102"/>
    </row>
    <row r="57" spans="1:9" x14ac:dyDescent="0.2">
      <c r="A57" s="61"/>
      <c r="B57" s="61"/>
      <c r="C57" s="60"/>
      <c r="D57" s="103"/>
      <c r="E57" s="103"/>
      <c r="F57" s="103"/>
      <c r="G57" s="103"/>
      <c r="H57" s="102"/>
      <c r="I57" s="102"/>
    </row>
    <row r="58" spans="1:9" x14ac:dyDescent="0.2">
      <c r="A58" s="61"/>
      <c r="B58" s="61"/>
      <c r="C58" s="60"/>
      <c r="D58" s="103"/>
      <c r="E58" s="103"/>
      <c r="F58" s="103"/>
      <c r="G58" s="103"/>
      <c r="H58" s="102"/>
      <c r="I58" s="102"/>
    </row>
    <row r="59" spans="1:9" x14ac:dyDescent="0.2">
      <c r="A59" s="61"/>
      <c r="B59" s="61"/>
      <c r="C59" s="60"/>
      <c r="D59" s="103"/>
      <c r="E59" s="103"/>
      <c r="F59" s="103"/>
      <c r="G59" s="103"/>
      <c r="H59" s="102"/>
      <c r="I59" s="102"/>
    </row>
    <row r="60" spans="1:9" x14ac:dyDescent="0.2">
      <c r="A60" s="61"/>
      <c r="B60" s="61"/>
      <c r="C60" s="60"/>
      <c r="D60" s="103"/>
      <c r="E60" s="103"/>
      <c r="F60" s="103"/>
      <c r="G60" s="103"/>
      <c r="H60" s="102"/>
      <c r="I60" s="102"/>
    </row>
    <row r="61" spans="1:9" x14ac:dyDescent="0.2">
      <c r="A61" s="61"/>
      <c r="B61" s="61"/>
      <c r="C61" s="60"/>
      <c r="D61" s="103"/>
      <c r="E61" s="103"/>
      <c r="F61" s="103"/>
      <c r="G61" s="103"/>
      <c r="H61" s="102"/>
      <c r="I61" s="102"/>
    </row>
    <row r="62" spans="1:9" x14ac:dyDescent="0.2">
      <c r="A62" s="61"/>
      <c r="B62" s="61"/>
      <c r="C62" s="60"/>
      <c r="D62" s="103"/>
      <c r="E62" s="103"/>
      <c r="F62" s="103"/>
      <c r="G62" s="103"/>
      <c r="H62" s="102"/>
      <c r="I62" s="102"/>
    </row>
    <row r="63" spans="1:9" x14ac:dyDescent="0.2">
      <c r="A63" s="61"/>
      <c r="B63" s="61"/>
      <c r="C63" s="60"/>
      <c r="D63" s="103"/>
      <c r="E63" s="103"/>
      <c r="F63" s="103"/>
      <c r="G63" s="103"/>
      <c r="H63" s="102"/>
      <c r="I63" s="102"/>
    </row>
    <row r="64" spans="1:9" x14ac:dyDescent="0.2">
      <c r="A64" s="61"/>
      <c r="B64" s="61"/>
      <c r="C64" s="60"/>
      <c r="D64" s="103"/>
      <c r="E64" s="103"/>
      <c r="F64" s="103"/>
      <c r="G64" s="103"/>
      <c r="H64" s="102"/>
      <c r="I64" s="102"/>
    </row>
    <row r="65" spans="1:9" x14ac:dyDescent="0.2">
      <c r="A65" s="61"/>
      <c r="B65" s="61"/>
      <c r="C65" s="60"/>
      <c r="D65" s="103"/>
      <c r="E65" s="103"/>
      <c r="F65" s="103"/>
      <c r="G65" s="103"/>
      <c r="H65" s="102"/>
      <c r="I65" s="102"/>
    </row>
    <row r="66" spans="1:9" x14ac:dyDescent="0.2">
      <c r="A66" s="61"/>
      <c r="B66" s="61"/>
      <c r="C66" s="60"/>
      <c r="D66" s="103"/>
      <c r="E66" s="103"/>
      <c r="F66" s="103"/>
      <c r="G66" s="103"/>
      <c r="H66" s="102"/>
      <c r="I66" s="102"/>
    </row>
    <row r="67" spans="1:9" x14ac:dyDescent="0.2">
      <c r="A67" s="61"/>
      <c r="B67" s="61"/>
      <c r="C67" s="60"/>
      <c r="D67" s="103"/>
      <c r="E67" s="103"/>
      <c r="F67" s="103"/>
      <c r="G67" s="103"/>
      <c r="H67" s="102"/>
      <c r="I67" s="102"/>
    </row>
    <row r="68" spans="1:9" x14ac:dyDescent="0.2">
      <c r="A68" s="61"/>
      <c r="B68" s="61"/>
      <c r="C68" s="60"/>
      <c r="D68" s="103"/>
      <c r="E68" s="103"/>
      <c r="F68" s="103"/>
      <c r="G68" s="103"/>
      <c r="H68" s="102"/>
      <c r="I68" s="102"/>
    </row>
    <row r="69" spans="1:9" x14ac:dyDescent="0.2">
      <c r="A69" s="61"/>
      <c r="B69" s="61"/>
      <c r="C69" s="60"/>
      <c r="D69" s="103"/>
      <c r="E69" s="103"/>
      <c r="F69" s="103"/>
      <c r="G69" s="103"/>
      <c r="H69" s="102"/>
      <c r="I69" s="102"/>
    </row>
    <row r="70" spans="1:9" x14ac:dyDescent="0.2">
      <c r="A70" s="61"/>
      <c r="B70" s="61"/>
      <c r="C70" s="60"/>
      <c r="D70" s="103"/>
      <c r="E70" s="103"/>
      <c r="F70" s="103"/>
      <c r="G70" s="103"/>
      <c r="H70" s="102"/>
      <c r="I70" s="102"/>
    </row>
    <row r="71" spans="1:9" x14ac:dyDescent="0.2">
      <c r="A71" s="61"/>
      <c r="B71" s="61"/>
      <c r="C71" s="60"/>
      <c r="D71" s="103"/>
      <c r="E71" s="103"/>
      <c r="F71" s="103"/>
      <c r="G71" s="103"/>
      <c r="H71" s="102"/>
      <c r="I71" s="102"/>
    </row>
    <row r="72" spans="1:9" x14ac:dyDescent="0.2">
      <c r="A72" s="61"/>
      <c r="B72" s="61"/>
      <c r="C72" s="60"/>
      <c r="D72" s="103"/>
      <c r="E72" s="103"/>
      <c r="F72" s="103"/>
      <c r="G72" s="103"/>
      <c r="H72" s="102"/>
      <c r="I72" s="102"/>
    </row>
    <row r="73" spans="1:9" x14ac:dyDescent="0.2">
      <c r="A73" s="61"/>
      <c r="B73" s="61"/>
      <c r="C73" s="60"/>
      <c r="D73" s="103"/>
      <c r="E73" s="103"/>
      <c r="F73" s="103"/>
      <c r="G73" s="103"/>
      <c r="H73" s="102"/>
      <c r="I73" s="102"/>
    </row>
    <row r="74" spans="1:9" x14ac:dyDescent="0.2">
      <c r="A74" s="61"/>
      <c r="B74" s="61"/>
      <c r="C74" s="60"/>
      <c r="D74" s="103"/>
      <c r="E74" s="103"/>
      <c r="F74" s="103"/>
      <c r="G74" s="103"/>
      <c r="H74" s="102"/>
      <c r="I74" s="102"/>
    </row>
    <row r="75" spans="1:9" x14ac:dyDescent="0.2">
      <c r="A75" s="31"/>
      <c r="B75" s="31" t="s">
        <v>104</v>
      </c>
      <c r="C75" s="82">
        <f>SUM(C51:C74)</f>
        <v>175898498.84</v>
      </c>
      <c r="D75" s="82">
        <f>SUM(D51:D74)</f>
        <v>175898498.84</v>
      </c>
      <c r="E75" s="82">
        <f>SUM(E51:E74)</f>
        <v>0</v>
      </c>
      <c r="F75" s="82">
        <f>SUM(F51:F74)</f>
        <v>0</v>
      </c>
      <c r="G75" s="82">
        <f>SUM(G51:G74)</f>
        <v>0</v>
      </c>
      <c r="H75" s="82"/>
      <c r="I75" s="82"/>
    </row>
    <row r="78" spans="1:9" x14ac:dyDescent="0.2">
      <c r="A78" s="55" t="s">
        <v>103</v>
      </c>
      <c r="B78" s="68"/>
      <c r="C78" s="109"/>
      <c r="E78" s="106"/>
      <c r="F78" s="106"/>
      <c r="I78" s="108" t="s">
        <v>96</v>
      </c>
    </row>
    <row r="79" spans="1:9" x14ac:dyDescent="0.2">
      <c r="A79" s="107"/>
      <c r="B79" s="107"/>
      <c r="C79" s="106"/>
      <c r="D79" s="106"/>
      <c r="E79" s="106"/>
      <c r="F79" s="106"/>
    </row>
    <row r="80" spans="1:9" x14ac:dyDescent="0.2">
      <c r="A80" s="66" t="s">
        <v>44</v>
      </c>
      <c r="B80" s="65" t="s">
        <v>45</v>
      </c>
      <c r="C80" s="105" t="s">
        <v>95</v>
      </c>
      <c r="D80" s="105" t="s">
        <v>94</v>
      </c>
      <c r="E80" s="105" t="s">
        <v>93</v>
      </c>
      <c r="F80" s="105" t="s">
        <v>92</v>
      </c>
      <c r="G80" s="104" t="s">
        <v>91</v>
      </c>
      <c r="H80" s="65" t="s">
        <v>90</v>
      </c>
      <c r="I80" s="65" t="s">
        <v>89</v>
      </c>
    </row>
    <row r="81" spans="1:11" x14ac:dyDescent="0.2">
      <c r="A81" s="61" t="s">
        <v>431</v>
      </c>
      <c r="B81" s="61" t="s">
        <v>431</v>
      </c>
      <c r="C81" s="60"/>
      <c r="D81" s="103"/>
      <c r="E81" s="103"/>
      <c r="F81" s="103"/>
      <c r="G81" s="103"/>
      <c r="H81" s="102"/>
      <c r="I81" s="102"/>
    </row>
    <row r="82" spans="1:11" x14ac:dyDescent="0.2">
      <c r="A82" s="61"/>
      <c r="B82" s="61"/>
      <c r="C82" s="60"/>
      <c r="D82" s="103"/>
      <c r="E82" s="103"/>
      <c r="F82" s="103"/>
      <c r="G82" s="103"/>
      <c r="H82" s="102"/>
      <c r="I82" s="102"/>
    </row>
    <row r="83" spans="1:11" x14ac:dyDescent="0.2">
      <c r="A83" s="61"/>
      <c r="B83" s="61"/>
      <c r="C83" s="60"/>
      <c r="D83" s="103"/>
      <c r="E83" s="103"/>
      <c r="F83" s="103"/>
      <c r="G83" s="103"/>
      <c r="H83" s="102"/>
      <c r="I83" s="102"/>
      <c r="K83" s="6"/>
    </row>
    <row r="84" spans="1:11" x14ac:dyDescent="0.2">
      <c r="A84" s="61"/>
      <c r="B84" s="61"/>
      <c r="C84" s="60"/>
      <c r="D84" s="103"/>
      <c r="E84" s="103"/>
      <c r="F84" s="103"/>
      <c r="G84" s="103"/>
      <c r="H84" s="102"/>
      <c r="I84" s="102"/>
      <c r="K84" s="6"/>
    </row>
    <row r="85" spans="1:11" x14ac:dyDescent="0.2">
      <c r="A85" s="31"/>
      <c r="B85" s="31" t="s">
        <v>102</v>
      </c>
      <c r="C85" s="82">
        <f>SUM(C81:C84)</f>
        <v>0</v>
      </c>
      <c r="D85" s="82">
        <f>SUM(D81:D84)</f>
        <v>0</v>
      </c>
      <c r="E85" s="82">
        <f>SUM(E81:E84)</f>
        <v>0</v>
      </c>
      <c r="F85" s="82">
        <f>SUM(F81:F84)</f>
        <v>0</v>
      </c>
      <c r="G85" s="82">
        <f>SUM(G81:G84)</f>
        <v>0</v>
      </c>
      <c r="H85" s="82"/>
      <c r="I85" s="82"/>
      <c r="K85" s="6"/>
    </row>
    <row r="88" spans="1:11" x14ac:dyDescent="0.2">
      <c r="A88" s="55" t="s">
        <v>101</v>
      </c>
      <c r="B88" s="68"/>
      <c r="E88" s="106"/>
      <c r="F88" s="106"/>
      <c r="I88" s="108" t="s">
        <v>96</v>
      </c>
    </row>
    <row r="89" spans="1:11" x14ac:dyDescent="0.2">
      <c r="A89" s="107"/>
      <c r="B89" s="107"/>
      <c r="C89" s="106"/>
      <c r="D89" s="106"/>
      <c r="E89" s="106"/>
      <c r="F89" s="106"/>
    </row>
    <row r="90" spans="1:11" x14ac:dyDescent="0.2">
      <c r="A90" s="66" t="s">
        <v>44</v>
      </c>
      <c r="B90" s="65" t="s">
        <v>45</v>
      </c>
      <c r="C90" s="105" t="s">
        <v>95</v>
      </c>
      <c r="D90" s="105" t="s">
        <v>94</v>
      </c>
      <c r="E90" s="105" t="s">
        <v>93</v>
      </c>
      <c r="F90" s="105" t="s">
        <v>92</v>
      </c>
      <c r="G90" s="104" t="s">
        <v>91</v>
      </c>
      <c r="H90" s="65" t="s">
        <v>90</v>
      </c>
      <c r="I90" s="65" t="s">
        <v>89</v>
      </c>
    </row>
    <row r="91" spans="1:11" x14ac:dyDescent="0.2">
      <c r="A91" s="61" t="s">
        <v>431</v>
      </c>
      <c r="B91" s="61" t="s">
        <v>431</v>
      </c>
      <c r="C91" s="60"/>
      <c r="D91" s="103"/>
      <c r="E91" s="103"/>
      <c r="F91" s="103"/>
      <c r="G91" s="103"/>
      <c r="H91" s="102"/>
      <c r="I91" s="102"/>
    </row>
    <row r="92" spans="1:11" x14ac:dyDescent="0.2">
      <c r="A92" s="61"/>
      <c r="B92" s="61"/>
      <c r="C92" s="60"/>
      <c r="D92" s="103"/>
      <c r="E92" s="103"/>
      <c r="F92" s="103"/>
      <c r="G92" s="103"/>
      <c r="H92" s="102"/>
      <c r="I92" s="102"/>
    </row>
    <row r="93" spans="1:11" x14ac:dyDescent="0.2">
      <c r="A93" s="61"/>
      <c r="B93" s="61"/>
      <c r="C93" s="60"/>
      <c r="D93" s="103"/>
      <c r="E93" s="103"/>
      <c r="F93" s="103"/>
      <c r="G93" s="103"/>
      <c r="H93" s="102"/>
      <c r="I93" s="102"/>
    </row>
    <row r="94" spans="1:11" x14ac:dyDescent="0.2">
      <c r="A94" s="61"/>
      <c r="B94" s="61"/>
      <c r="C94" s="60"/>
      <c r="D94" s="103"/>
      <c r="E94" s="103"/>
      <c r="F94" s="103"/>
      <c r="G94" s="103"/>
      <c r="H94" s="102"/>
      <c r="I94" s="102"/>
    </row>
    <row r="95" spans="1:11" x14ac:dyDescent="0.2">
      <c r="A95" s="31"/>
      <c r="B95" s="31" t="s">
        <v>100</v>
      </c>
      <c r="C95" s="82">
        <f>SUM(C91:C94)</f>
        <v>0</v>
      </c>
      <c r="D95" s="82">
        <f>SUM(D91:D94)</f>
        <v>0</v>
      </c>
      <c r="E95" s="82">
        <f>SUM(E91:E94)</f>
        <v>0</v>
      </c>
      <c r="F95" s="82">
        <f>SUM(F91:F94)</f>
        <v>0</v>
      </c>
      <c r="G95" s="82">
        <f>SUM(G91:G94)</f>
        <v>0</v>
      </c>
      <c r="H95" s="82"/>
      <c r="I95" s="82"/>
    </row>
    <row r="98" spans="1:11" x14ac:dyDescent="0.2">
      <c r="A98" s="55" t="s">
        <v>99</v>
      </c>
      <c r="B98" s="68"/>
      <c r="E98" s="106"/>
      <c r="F98" s="106"/>
      <c r="I98" s="108" t="s">
        <v>96</v>
      </c>
    </row>
    <row r="99" spans="1:11" x14ac:dyDescent="0.2">
      <c r="A99" s="107"/>
      <c r="B99" s="107"/>
      <c r="C99" s="106"/>
      <c r="D99" s="106"/>
      <c r="E99" s="106"/>
      <c r="F99" s="106"/>
    </row>
    <row r="100" spans="1:11" x14ac:dyDescent="0.2">
      <c r="A100" s="66" t="s">
        <v>44</v>
      </c>
      <c r="B100" s="65" t="s">
        <v>45</v>
      </c>
      <c r="C100" s="105" t="s">
        <v>95</v>
      </c>
      <c r="D100" s="105" t="s">
        <v>94</v>
      </c>
      <c r="E100" s="105" t="s">
        <v>93</v>
      </c>
      <c r="F100" s="105" t="s">
        <v>92</v>
      </c>
      <c r="G100" s="104" t="s">
        <v>91</v>
      </c>
      <c r="H100" s="65" t="s">
        <v>90</v>
      </c>
      <c r="I100" s="65" t="s">
        <v>89</v>
      </c>
    </row>
    <row r="101" spans="1:11" x14ac:dyDescent="0.2">
      <c r="A101" s="61" t="s">
        <v>431</v>
      </c>
      <c r="B101" s="61" t="s">
        <v>431</v>
      </c>
      <c r="C101" s="60"/>
      <c r="D101" s="103"/>
      <c r="E101" s="103"/>
      <c r="F101" s="103"/>
      <c r="G101" s="103"/>
      <c r="H101" s="102"/>
      <c r="I101" s="102"/>
      <c r="K101" s="6"/>
    </row>
    <row r="102" spans="1:11" x14ac:dyDescent="0.2">
      <c r="A102" s="61"/>
      <c r="B102" s="61"/>
      <c r="C102" s="60"/>
      <c r="D102" s="103"/>
      <c r="E102" s="103"/>
      <c r="F102" s="103"/>
      <c r="G102" s="103"/>
      <c r="H102" s="102"/>
      <c r="I102" s="102"/>
      <c r="K102" s="6"/>
    </row>
    <row r="103" spans="1:11" x14ac:dyDescent="0.2">
      <c r="A103" s="61"/>
      <c r="B103" s="61"/>
      <c r="C103" s="60"/>
      <c r="D103" s="103"/>
      <c r="E103" s="103"/>
      <c r="F103" s="103"/>
      <c r="G103" s="103"/>
      <c r="H103" s="102"/>
      <c r="I103" s="102"/>
    </row>
    <row r="104" spans="1:11" x14ac:dyDescent="0.2">
      <c r="A104" s="61"/>
      <c r="B104" s="61"/>
      <c r="C104" s="60"/>
      <c r="D104" s="103"/>
      <c r="E104" s="103"/>
      <c r="F104" s="103"/>
      <c r="G104" s="103"/>
      <c r="H104" s="102"/>
      <c r="I104" s="102"/>
    </row>
    <row r="105" spans="1:11" x14ac:dyDescent="0.2">
      <c r="A105" s="31"/>
      <c r="B105" s="31" t="s">
        <v>98</v>
      </c>
      <c r="C105" s="82">
        <f>SUM(C101:C104)</f>
        <v>0</v>
      </c>
      <c r="D105" s="82">
        <f>SUM(D101:D104)</f>
        <v>0</v>
      </c>
      <c r="E105" s="82">
        <f>SUM(E101:E104)</f>
        <v>0</v>
      </c>
      <c r="F105" s="82">
        <f>SUM(F101:F104)</f>
        <v>0</v>
      </c>
      <c r="G105" s="82">
        <f>SUM(G101:G104)</f>
        <v>0</v>
      </c>
      <c r="H105" s="82"/>
      <c r="I105" s="82"/>
    </row>
    <row r="108" spans="1:11" x14ac:dyDescent="0.2">
      <c r="A108" s="55" t="s">
        <v>97</v>
      </c>
      <c r="B108" s="68"/>
      <c r="E108" s="106"/>
      <c r="F108" s="106"/>
      <c r="I108" s="108" t="s">
        <v>96</v>
      </c>
    </row>
    <row r="109" spans="1:11" x14ac:dyDescent="0.2">
      <c r="A109" s="107"/>
      <c r="B109" s="107"/>
      <c r="C109" s="106"/>
      <c r="D109" s="106"/>
      <c r="E109" s="106"/>
      <c r="F109" s="106"/>
    </row>
    <row r="110" spans="1:11" x14ac:dyDescent="0.2">
      <c r="A110" s="66" t="s">
        <v>44</v>
      </c>
      <c r="B110" s="65" t="s">
        <v>45</v>
      </c>
      <c r="C110" s="105" t="s">
        <v>95</v>
      </c>
      <c r="D110" s="105" t="s">
        <v>94</v>
      </c>
      <c r="E110" s="105" t="s">
        <v>93</v>
      </c>
      <c r="F110" s="105" t="s">
        <v>92</v>
      </c>
      <c r="G110" s="104" t="s">
        <v>91</v>
      </c>
      <c r="H110" s="65" t="s">
        <v>90</v>
      </c>
      <c r="I110" s="65" t="s">
        <v>89</v>
      </c>
    </row>
    <row r="111" spans="1:11" x14ac:dyDescent="0.2">
      <c r="A111" s="61" t="s">
        <v>431</v>
      </c>
      <c r="B111" s="61" t="s">
        <v>431</v>
      </c>
      <c r="C111" s="60"/>
      <c r="D111" s="103"/>
      <c r="E111" s="103"/>
      <c r="F111" s="103"/>
      <c r="G111" s="103"/>
      <c r="H111" s="102"/>
      <c r="I111" s="102"/>
    </row>
    <row r="112" spans="1:11" x14ac:dyDescent="0.2">
      <c r="A112" s="61"/>
      <c r="B112" s="61"/>
      <c r="C112" s="60"/>
      <c r="D112" s="103"/>
      <c r="E112" s="103"/>
      <c r="F112" s="103"/>
      <c r="G112" s="103"/>
      <c r="H112" s="102"/>
      <c r="I112" s="102"/>
    </row>
    <row r="113" spans="1:9" x14ac:dyDescent="0.2">
      <c r="A113" s="61"/>
      <c r="B113" s="61"/>
      <c r="C113" s="60"/>
      <c r="D113" s="103"/>
      <c r="E113" s="103"/>
      <c r="F113" s="103"/>
      <c r="G113" s="103"/>
      <c r="H113" s="102"/>
      <c r="I113" s="102"/>
    </row>
    <row r="114" spans="1:9" x14ac:dyDescent="0.2">
      <c r="A114" s="61"/>
      <c r="B114" s="61"/>
      <c r="C114" s="60"/>
      <c r="D114" s="103"/>
      <c r="E114" s="103"/>
      <c r="F114" s="103"/>
      <c r="G114" s="103"/>
      <c r="H114" s="102"/>
      <c r="I114" s="102"/>
    </row>
    <row r="115" spans="1:9" x14ac:dyDescent="0.2">
      <c r="A115" s="31"/>
      <c r="B115" s="31" t="s">
        <v>88</v>
      </c>
      <c r="C115" s="82">
        <f>SUM(C111:C114)</f>
        <v>0</v>
      </c>
      <c r="D115" s="82">
        <f>SUM(D111:D114)</f>
        <v>0</v>
      </c>
      <c r="E115" s="82">
        <f>SUM(E111:E114)</f>
        <v>0</v>
      </c>
      <c r="F115" s="82">
        <f>SUM(F111:F114)</f>
        <v>0</v>
      </c>
      <c r="G115" s="82">
        <f>SUM(G111:G114)</f>
        <v>0</v>
      </c>
      <c r="H115" s="82"/>
      <c r="I115" s="82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42"/>
      <c r="B197" s="43"/>
    </row>
    <row r="198" spans="1:8" x14ac:dyDescent="0.2">
      <c r="A198" s="42"/>
      <c r="B198" s="43"/>
    </row>
    <row r="199" spans="1:8" x14ac:dyDescent="0.2">
      <c r="A199" s="42"/>
      <c r="B199" s="43"/>
    </row>
    <row r="200" spans="1:8" x14ac:dyDescent="0.2">
      <c r="A200" s="42"/>
      <c r="B200" s="43"/>
    </row>
    <row r="201" spans="1:8" x14ac:dyDescent="0.2">
      <c r="A201" s="42"/>
      <c r="B201" s="43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sqref="A1:I8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59</v>
      </c>
      <c r="B2" s="3"/>
      <c r="C2" s="3"/>
      <c r="D2" s="3"/>
      <c r="E2" s="3"/>
      <c r="F2" s="3"/>
      <c r="G2" s="3"/>
      <c r="H2" s="44"/>
    </row>
    <row r="3" spans="1:17" x14ac:dyDescent="0.2">
      <c r="A3" s="3"/>
      <c r="B3" s="3"/>
      <c r="C3" s="3"/>
      <c r="D3" s="3"/>
      <c r="E3" s="3"/>
      <c r="F3" s="3"/>
      <c r="G3" s="3"/>
      <c r="H3" s="44"/>
    </row>
    <row r="4" spans="1:17" ht="11.25" customHeight="1" x14ac:dyDescent="0.2">
      <c r="A4" s="44"/>
      <c r="B4" s="44"/>
      <c r="C4" s="44"/>
      <c r="D4" s="44"/>
      <c r="E4" s="44"/>
      <c r="F4" s="44"/>
      <c r="G4" s="3"/>
      <c r="H4" s="44"/>
    </row>
    <row r="5" spans="1:17" ht="11.25" customHeight="1" x14ac:dyDescent="0.2">
      <c r="A5" s="18" t="s">
        <v>116</v>
      </c>
      <c r="B5" s="19"/>
      <c r="C5" s="19"/>
      <c r="D5" s="19"/>
      <c r="E5" s="19"/>
      <c r="F5" s="16"/>
      <c r="G5" s="16"/>
      <c r="H5" s="53" t="s">
        <v>115</v>
      </c>
    </row>
    <row r="6" spans="1:17" x14ac:dyDescent="0.2">
      <c r="J6" s="237"/>
      <c r="K6" s="237"/>
      <c r="L6" s="237"/>
      <c r="M6" s="237"/>
      <c r="N6" s="237"/>
      <c r="O6" s="237"/>
      <c r="P6" s="237"/>
      <c r="Q6" s="237"/>
    </row>
    <row r="7" spans="1:17" x14ac:dyDescent="0.2">
      <c r="A7" s="3" t="s">
        <v>51</v>
      </c>
    </row>
    <row r="8" spans="1:17" ht="52.5" customHeight="1" x14ac:dyDescent="0.2">
      <c r="A8" s="238" t="s">
        <v>114</v>
      </c>
      <c r="B8" s="238"/>
      <c r="C8" s="238"/>
      <c r="D8" s="238"/>
      <c r="E8" s="238"/>
      <c r="F8" s="238"/>
      <c r="G8" s="238"/>
      <c r="H8" s="238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sqref="A1:D26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4" width="17.7109375" style="44" customWidth="1"/>
    <col min="5" max="16384" width="11.42578125" style="44"/>
  </cols>
  <sheetData>
    <row r="1" spans="1:4" x14ac:dyDescent="0.2">
      <c r="A1" s="3" t="s">
        <v>42</v>
      </c>
      <c r="B1" s="3"/>
      <c r="D1" s="5"/>
    </row>
    <row r="2" spans="1:4" x14ac:dyDescent="0.2">
      <c r="A2" s="3" t="s">
        <v>59</v>
      </c>
      <c r="B2" s="3"/>
    </row>
    <row r="5" spans="1:4" s="96" customFormat="1" ht="11.25" customHeight="1" x14ac:dyDescent="0.2">
      <c r="A5" s="99" t="s">
        <v>122</v>
      </c>
      <c r="B5" s="44"/>
      <c r="C5" s="121"/>
      <c r="D5" s="120" t="s">
        <v>119</v>
      </c>
    </row>
    <row r="6" spans="1:4" x14ac:dyDescent="0.2">
      <c r="A6" s="119"/>
      <c r="B6" s="119"/>
      <c r="C6" s="118"/>
      <c r="D6" s="117"/>
    </row>
    <row r="7" spans="1:4" ht="15" customHeight="1" x14ac:dyDescent="0.2">
      <c r="A7" s="66" t="s">
        <v>44</v>
      </c>
      <c r="B7" s="65" t="s">
        <v>45</v>
      </c>
      <c r="C7" s="63" t="s">
        <v>71</v>
      </c>
      <c r="D7" s="116" t="s">
        <v>118</v>
      </c>
    </row>
    <row r="8" spans="1:4" x14ac:dyDescent="0.2">
      <c r="A8" s="61" t="s">
        <v>431</v>
      </c>
      <c r="B8" s="102" t="s">
        <v>431</v>
      </c>
      <c r="C8" s="103"/>
      <c r="D8" s="102"/>
    </row>
    <row r="9" spans="1:4" x14ac:dyDescent="0.2">
      <c r="A9" s="61"/>
      <c r="B9" s="102"/>
      <c r="C9" s="103"/>
      <c r="D9" s="102"/>
    </row>
    <row r="10" spans="1:4" x14ac:dyDescent="0.2">
      <c r="A10" s="61"/>
      <c r="B10" s="102"/>
      <c r="C10" s="103"/>
      <c r="D10" s="102"/>
    </row>
    <row r="11" spans="1:4" x14ac:dyDescent="0.2">
      <c r="A11" s="61"/>
      <c r="B11" s="102"/>
      <c r="C11" s="103"/>
      <c r="D11" s="102"/>
    </row>
    <row r="12" spans="1:4" x14ac:dyDescent="0.2">
      <c r="A12" s="61"/>
      <c r="B12" s="102"/>
      <c r="C12" s="103"/>
      <c r="D12" s="102"/>
    </row>
    <row r="13" spans="1:4" x14ac:dyDescent="0.2">
      <c r="A13" s="61"/>
      <c r="B13" s="102"/>
      <c r="C13" s="103"/>
      <c r="D13" s="102"/>
    </row>
    <row r="14" spans="1:4" x14ac:dyDescent="0.2">
      <c r="A14" s="61"/>
      <c r="B14" s="102"/>
      <c r="C14" s="103"/>
      <c r="D14" s="102"/>
    </row>
    <row r="15" spans="1:4" x14ac:dyDescent="0.2">
      <c r="A15" s="61"/>
      <c r="B15" s="102"/>
      <c r="C15" s="103"/>
      <c r="D15" s="102"/>
    </row>
    <row r="16" spans="1:4" x14ac:dyDescent="0.2">
      <c r="A16" s="122"/>
      <c r="B16" s="122" t="s">
        <v>121</v>
      </c>
      <c r="C16" s="57">
        <f>SUM(C8:C15)</f>
        <v>0</v>
      </c>
      <c r="D16" s="115"/>
    </row>
    <row r="17" spans="1:4" x14ac:dyDescent="0.2">
      <c r="A17" s="29"/>
      <c r="B17" s="29"/>
      <c r="C17" s="69"/>
      <c r="D17" s="29"/>
    </row>
    <row r="18" spans="1:4" x14ac:dyDescent="0.2">
      <c r="A18" s="29"/>
      <c r="B18" s="29"/>
      <c r="C18" s="69"/>
      <c r="D18" s="29"/>
    </row>
    <row r="19" spans="1:4" s="96" customFormat="1" ht="11.25" customHeight="1" x14ac:dyDescent="0.2">
      <c r="A19" s="99" t="s">
        <v>120</v>
      </c>
      <c r="B19" s="29"/>
      <c r="C19" s="121"/>
      <c r="D19" s="120" t="s">
        <v>119</v>
      </c>
    </row>
    <row r="20" spans="1:4" x14ac:dyDescent="0.2">
      <c r="A20" s="119"/>
      <c r="B20" s="119"/>
      <c r="C20" s="118"/>
      <c r="D20" s="117"/>
    </row>
    <row r="21" spans="1:4" ht="15" customHeight="1" x14ac:dyDescent="0.2">
      <c r="A21" s="66" t="s">
        <v>44</v>
      </c>
      <c r="B21" s="65" t="s">
        <v>45</v>
      </c>
      <c r="C21" s="63" t="s">
        <v>71</v>
      </c>
      <c r="D21" s="116" t="s">
        <v>118</v>
      </c>
    </row>
    <row r="22" spans="1:4" x14ac:dyDescent="0.2">
      <c r="A22" s="75" t="s">
        <v>431</v>
      </c>
      <c r="B22" s="114" t="s">
        <v>431</v>
      </c>
      <c r="C22" s="103"/>
      <c r="D22" s="102"/>
    </row>
    <row r="23" spans="1:4" x14ac:dyDescent="0.2">
      <c r="A23" s="75"/>
      <c r="B23" s="114"/>
      <c r="C23" s="103"/>
      <c r="D23" s="102"/>
    </row>
    <row r="24" spans="1:4" x14ac:dyDescent="0.2">
      <c r="A24" s="75"/>
      <c r="B24" s="114"/>
      <c r="C24" s="103"/>
      <c r="D24" s="102"/>
    </row>
    <row r="25" spans="1:4" x14ac:dyDescent="0.2">
      <c r="A25" s="75"/>
      <c r="B25" s="114"/>
      <c r="C25" s="103"/>
      <c r="D25" s="102"/>
    </row>
    <row r="26" spans="1:4" x14ac:dyDescent="0.2">
      <c r="A26" s="91"/>
      <c r="B26" s="91" t="s">
        <v>117</v>
      </c>
      <c r="C26" s="71">
        <f>SUM(C22:C25)</f>
        <v>0</v>
      </c>
      <c r="D26" s="115"/>
    </row>
    <row r="28" spans="1:4" x14ac:dyDescent="0.2">
      <c r="B28" s="44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19" sqref="A1:G19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5" width="17.7109375" style="44" customWidth="1"/>
    <col min="6" max="7" width="22.7109375" style="44" customWidth="1"/>
    <col min="8" max="16384" width="11.42578125" style="44"/>
  </cols>
  <sheetData>
    <row r="1" spans="1:7" s="96" customFormat="1" ht="11.25" customHeight="1" x14ac:dyDescent="0.25">
      <c r="A1" s="13" t="s">
        <v>42</v>
      </c>
      <c r="B1" s="13"/>
      <c r="C1" s="128"/>
      <c r="D1" s="13"/>
      <c r="E1" s="13"/>
      <c r="F1" s="13"/>
      <c r="G1" s="129"/>
    </row>
    <row r="2" spans="1:7" s="96" customFormat="1" ht="11.25" customHeight="1" x14ac:dyDescent="0.25">
      <c r="A2" s="13" t="s">
        <v>59</v>
      </c>
      <c r="B2" s="13"/>
      <c r="C2" s="128"/>
      <c r="D2" s="13"/>
      <c r="E2" s="13"/>
      <c r="F2" s="13"/>
      <c r="G2" s="13"/>
    </row>
    <row r="5" spans="1:7" ht="11.25" customHeight="1" x14ac:dyDescent="0.2">
      <c r="A5" s="55" t="s">
        <v>128</v>
      </c>
      <c r="B5" s="55"/>
      <c r="G5" s="53" t="s">
        <v>127</v>
      </c>
    </row>
    <row r="6" spans="1:7" x14ac:dyDescent="0.2">
      <c r="A6" s="126"/>
      <c r="B6" s="126"/>
      <c r="C6" s="127"/>
      <c r="D6" s="126"/>
      <c r="E6" s="126"/>
      <c r="F6" s="126"/>
      <c r="G6" s="126"/>
    </row>
    <row r="7" spans="1:7" ht="15" customHeight="1" x14ac:dyDescent="0.2">
      <c r="A7" s="66" t="s">
        <v>44</v>
      </c>
      <c r="B7" s="65" t="s">
        <v>45</v>
      </c>
      <c r="C7" s="63" t="s">
        <v>71</v>
      </c>
      <c r="D7" s="64" t="s">
        <v>70</v>
      </c>
      <c r="E7" s="64" t="s">
        <v>126</v>
      </c>
      <c r="F7" s="65" t="s">
        <v>125</v>
      </c>
      <c r="G7" s="65" t="s">
        <v>124</v>
      </c>
    </row>
    <row r="8" spans="1:7" x14ac:dyDescent="0.2">
      <c r="A8" s="123">
        <v>121340001</v>
      </c>
      <c r="B8" s="123" t="s">
        <v>456</v>
      </c>
      <c r="C8" s="60">
        <v>-1437750.16</v>
      </c>
      <c r="D8" s="125"/>
      <c r="E8" s="124"/>
      <c r="F8" s="123"/>
      <c r="G8" s="123"/>
    </row>
    <row r="9" spans="1:7" x14ac:dyDescent="0.2">
      <c r="A9" s="123"/>
      <c r="B9" s="123"/>
      <c r="C9" s="60"/>
      <c r="D9" s="124"/>
      <c r="E9" s="124"/>
      <c r="F9" s="123"/>
      <c r="G9" s="123"/>
    </row>
    <row r="10" spans="1:7" x14ac:dyDescent="0.2">
      <c r="A10" s="123"/>
      <c r="B10" s="123"/>
      <c r="C10" s="60"/>
      <c r="D10" s="124"/>
      <c r="E10" s="124"/>
      <c r="F10" s="123"/>
      <c r="G10" s="123"/>
    </row>
    <row r="11" spans="1:7" x14ac:dyDescent="0.2">
      <c r="A11" s="123"/>
      <c r="B11" s="123"/>
      <c r="C11" s="60"/>
      <c r="D11" s="124"/>
      <c r="E11" s="124"/>
      <c r="F11" s="123"/>
      <c r="G11" s="123"/>
    </row>
    <row r="12" spans="1:7" x14ac:dyDescent="0.2">
      <c r="A12" s="123"/>
      <c r="B12" s="123"/>
      <c r="C12" s="60"/>
      <c r="D12" s="124"/>
      <c r="E12" s="124"/>
      <c r="F12" s="123"/>
      <c r="G12" s="123"/>
    </row>
    <row r="13" spans="1:7" x14ac:dyDescent="0.2">
      <c r="A13" s="123"/>
      <c r="B13" s="123"/>
      <c r="C13" s="60"/>
      <c r="D13" s="124"/>
      <c r="E13" s="124"/>
      <c r="F13" s="123"/>
      <c r="G13" s="123"/>
    </row>
    <row r="14" spans="1:7" x14ac:dyDescent="0.2">
      <c r="A14" s="123"/>
      <c r="B14" s="123"/>
      <c r="C14" s="60"/>
      <c r="D14" s="124"/>
      <c r="E14" s="124"/>
      <c r="F14" s="123"/>
      <c r="G14" s="123"/>
    </row>
    <row r="15" spans="1:7" x14ac:dyDescent="0.2">
      <c r="A15" s="123"/>
      <c r="B15" s="123"/>
      <c r="C15" s="60"/>
      <c r="D15" s="124"/>
      <c r="E15" s="124"/>
      <c r="F15" s="123"/>
      <c r="G15" s="123"/>
    </row>
    <row r="16" spans="1:7" x14ac:dyDescent="0.2">
      <c r="A16" s="31"/>
      <c r="B16" s="31" t="s">
        <v>123</v>
      </c>
      <c r="C16" s="82">
        <f>SUM(C8:C15)</f>
        <v>-1437750.16</v>
      </c>
      <c r="D16" s="31"/>
      <c r="E16" s="31"/>
      <c r="F16" s="31"/>
      <c r="G16" s="3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E19" sqref="A1:E19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3" width="17.7109375" style="6" customWidth="1"/>
    <col min="4" max="5" width="17.7109375" style="44" customWidth="1"/>
    <col min="6" max="16384" width="11.42578125" style="44"/>
  </cols>
  <sheetData>
    <row r="1" spans="1:5" x14ac:dyDescent="0.2">
      <c r="A1" s="3" t="s">
        <v>42</v>
      </c>
      <c r="B1" s="3"/>
      <c r="C1" s="87"/>
      <c r="D1" s="3"/>
      <c r="E1" s="5"/>
    </row>
    <row r="2" spans="1:5" x14ac:dyDescent="0.2">
      <c r="A2" s="3" t="s">
        <v>59</v>
      </c>
      <c r="B2" s="3"/>
      <c r="C2" s="87"/>
      <c r="D2" s="3"/>
      <c r="E2" s="3"/>
    </row>
    <row r="5" spans="1:5" ht="11.25" customHeight="1" x14ac:dyDescent="0.2">
      <c r="A5" s="55" t="s">
        <v>132</v>
      </c>
      <c r="B5" s="55"/>
      <c r="E5" s="53" t="s">
        <v>131</v>
      </c>
    </row>
    <row r="6" spans="1:5" x14ac:dyDescent="0.2">
      <c r="A6" s="126"/>
      <c r="B6" s="126"/>
      <c r="C6" s="127"/>
      <c r="D6" s="126"/>
      <c r="E6" s="126"/>
    </row>
    <row r="7" spans="1:5" ht="15" customHeight="1" x14ac:dyDescent="0.2">
      <c r="A7" s="66" t="s">
        <v>44</v>
      </c>
      <c r="B7" s="65" t="s">
        <v>45</v>
      </c>
      <c r="C7" s="63" t="s">
        <v>71</v>
      </c>
      <c r="D7" s="64" t="s">
        <v>70</v>
      </c>
      <c r="E7" s="65" t="s">
        <v>130</v>
      </c>
    </row>
    <row r="8" spans="1:5" ht="11.25" customHeight="1" x14ac:dyDescent="0.2">
      <c r="A8" s="125" t="s">
        <v>431</v>
      </c>
      <c r="B8" s="125" t="s">
        <v>431</v>
      </c>
      <c r="C8" s="92"/>
      <c r="D8" s="125"/>
      <c r="E8" s="125"/>
    </row>
    <row r="9" spans="1:5" ht="11.25" customHeight="1" x14ac:dyDescent="0.2">
      <c r="A9" s="125"/>
      <c r="B9" s="125"/>
      <c r="C9" s="92"/>
      <c r="D9" s="125"/>
      <c r="E9" s="125"/>
    </row>
    <row r="10" spans="1:5" ht="11.25" customHeight="1" x14ac:dyDescent="0.2">
      <c r="A10" s="125"/>
      <c r="B10" s="125"/>
      <c r="C10" s="92"/>
      <c r="D10" s="125"/>
      <c r="E10" s="125"/>
    </row>
    <row r="11" spans="1:5" ht="11.25" customHeight="1" x14ac:dyDescent="0.2">
      <c r="A11" s="125"/>
      <c r="B11" s="125"/>
      <c r="C11" s="92"/>
      <c r="D11" s="125"/>
      <c r="E11" s="125"/>
    </row>
    <row r="12" spans="1:5" ht="11.25" customHeight="1" x14ac:dyDescent="0.2">
      <c r="A12" s="125"/>
      <c r="B12" s="125"/>
      <c r="C12" s="92"/>
      <c r="D12" s="125"/>
      <c r="E12" s="125"/>
    </row>
    <row r="13" spans="1:5" ht="11.25" customHeight="1" x14ac:dyDescent="0.2">
      <c r="A13" s="125"/>
      <c r="B13" s="125"/>
      <c r="C13" s="92"/>
      <c r="D13" s="125"/>
      <c r="E13" s="125"/>
    </row>
    <row r="14" spans="1:5" ht="11.25" customHeight="1" x14ac:dyDescent="0.2">
      <c r="A14" s="125"/>
      <c r="B14" s="125"/>
      <c r="C14" s="92"/>
      <c r="D14" s="125"/>
      <c r="E14" s="125"/>
    </row>
    <row r="15" spans="1:5" x14ac:dyDescent="0.2">
      <c r="A15" s="125"/>
      <c r="B15" s="125"/>
      <c r="C15" s="92"/>
      <c r="D15" s="125"/>
      <c r="E15" s="125"/>
    </row>
    <row r="16" spans="1:5" x14ac:dyDescent="0.2">
      <c r="A16" s="91"/>
      <c r="B16" s="91" t="s">
        <v>129</v>
      </c>
      <c r="C16" s="90">
        <f>SUM(C8:C15)</f>
        <v>0</v>
      </c>
      <c r="D16" s="91"/>
      <c r="E16" s="9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opLeftCell="A101" zoomScaleNormal="100" zoomScaleSheetLayoutView="100" workbookViewId="0">
      <selection sqref="A1:H112"/>
    </sheetView>
  </sheetViews>
  <sheetFormatPr baseColWidth="10" defaultRowHeight="11.25" x14ac:dyDescent="0.2"/>
  <cols>
    <col min="1" max="1" width="20.7109375" style="44" customWidth="1"/>
    <col min="2" max="2" width="50.7109375" style="44" customWidth="1"/>
    <col min="3" max="5" width="17.7109375" style="6" customWidth="1"/>
    <col min="6" max="7" width="17.7109375" style="44" customWidth="1"/>
    <col min="8" max="8" width="8.7109375" style="44" customWidth="1"/>
    <col min="9" max="16384" width="11.42578125" style="44"/>
  </cols>
  <sheetData>
    <row r="1" spans="1:6" x14ac:dyDescent="0.2">
      <c r="A1" s="3" t="s">
        <v>42</v>
      </c>
      <c r="B1" s="3"/>
      <c r="C1" s="87"/>
      <c r="D1" s="87"/>
      <c r="E1" s="87"/>
      <c r="F1" s="5"/>
    </row>
    <row r="2" spans="1:6" x14ac:dyDescent="0.2">
      <c r="A2" s="3" t="s">
        <v>59</v>
      </c>
      <c r="B2" s="3"/>
      <c r="C2" s="87"/>
      <c r="D2" s="87"/>
      <c r="E2" s="87"/>
      <c r="F2" s="79"/>
    </row>
    <row r="3" spans="1:6" x14ac:dyDescent="0.2">
      <c r="F3" s="79"/>
    </row>
    <row r="4" spans="1:6" x14ac:dyDescent="0.2">
      <c r="F4" s="79"/>
    </row>
    <row r="5" spans="1:6" ht="11.25" customHeight="1" x14ac:dyDescent="0.2">
      <c r="A5" s="55" t="s">
        <v>148</v>
      </c>
      <c r="B5" s="55"/>
      <c r="C5" s="132"/>
      <c r="D5" s="132"/>
      <c r="E5" s="132"/>
      <c r="F5" s="108" t="s">
        <v>137</v>
      </c>
    </row>
    <row r="6" spans="1:6" x14ac:dyDescent="0.2">
      <c r="A6" s="135"/>
      <c r="B6" s="135"/>
      <c r="C6" s="132"/>
      <c r="D6" s="134"/>
      <c r="E6" s="134"/>
      <c r="F6" s="133"/>
    </row>
    <row r="7" spans="1:6" ht="15" customHeight="1" x14ac:dyDescent="0.2">
      <c r="A7" s="66" t="s">
        <v>44</v>
      </c>
      <c r="B7" s="65" t="s">
        <v>45</v>
      </c>
      <c r="C7" s="131" t="s">
        <v>46</v>
      </c>
      <c r="D7" s="131" t="s">
        <v>47</v>
      </c>
      <c r="E7" s="131" t="s">
        <v>48</v>
      </c>
      <c r="F7" s="130" t="s">
        <v>136</v>
      </c>
    </row>
    <row r="8" spans="1:6" x14ac:dyDescent="0.2">
      <c r="A8" s="61" t="s">
        <v>457</v>
      </c>
      <c r="B8" s="61" t="s">
        <v>458</v>
      </c>
      <c r="C8" s="60">
        <v>366037760.76999998</v>
      </c>
      <c r="D8" s="60">
        <v>377652348.93000001</v>
      </c>
      <c r="E8" s="60">
        <v>11614588.16</v>
      </c>
      <c r="F8" s="60"/>
    </row>
    <row r="9" spans="1:6" x14ac:dyDescent="0.2">
      <c r="A9" s="61" t="s">
        <v>459</v>
      </c>
      <c r="B9" s="61" t="s">
        <v>460</v>
      </c>
      <c r="C9" s="60">
        <v>154320757.77000001</v>
      </c>
      <c r="D9" s="60">
        <v>154320757.77000001</v>
      </c>
      <c r="E9" s="60">
        <v>0</v>
      </c>
      <c r="F9" s="60"/>
    </row>
    <row r="10" spans="1:6" x14ac:dyDescent="0.2">
      <c r="A10" s="61" t="s">
        <v>461</v>
      </c>
      <c r="B10" s="61" t="s">
        <v>462</v>
      </c>
      <c r="C10" s="60">
        <v>73293865.159999996</v>
      </c>
      <c r="D10" s="60">
        <v>73293865.159999996</v>
      </c>
      <c r="E10" s="60">
        <v>0</v>
      </c>
      <c r="F10" s="60"/>
    </row>
    <row r="11" spans="1:6" x14ac:dyDescent="0.2">
      <c r="A11" s="61" t="s">
        <v>463</v>
      </c>
      <c r="B11" s="61" t="s">
        <v>464</v>
      </c>
      <c r="C11" s="60">
        <v>7070189.8200000003</v>
      </c>
      <c r="D11" s="60">
        <v>7070189.8200000003</v>
      </c>
      <c r="E11" s="60">
        <v>0</v>
      </c>
      <c r="F11" s="60"/>
    </row>
    <row r="12" spans="1:6" x14ac:dyDescent="0.2">
      <c r="A12" s="61" t="s">
        <v>465</v>
      </c>
      <c r="B12" s="61" t="s">
        <v>466</v>
      </c>
      <c r="C12" s="60">
        <v>90670766.099999994</v>
      </c>
      <c r="D12" s="60">
        <v>59660210.68</v>
      </c>
      <c r="E12" s="60">
        <v>-31010555.420000002</v>
      </c>
      <c r="F12" s="60"/>
    </row>
    <row r="13" spans="1:6" x14ac:dyDescent="0.2">
      <c r="A13" s="61" t="s">
        <v>467</v>
      </c>
      <c r="B13" s="61" t="s">
        <v>468</v>
      </c>
      <c r="C13" s="60">
        <v>74853273</v>
      </c>
      <c r="D13" s="60">
        <v>128725717.15000001</v>
      </c>
      <c r="E13" s="60">
        <v>53872444.149999999</v>
      </c>
      <c r="F13" s="60"/>
    </row>
    <row r="14" spans="1:6" x14ac:dyDescent="0.2">
      <c r="A14" s="61" t="s">
        <v>469</v>
      </c>
      <c r="B14" s="61" t="s">
        <v>470</v>
      </c>
      <c r="C14" s="60">
        <v>78283352.939999998</v>
      </c>
      <c r="D14" s="60">
        <v>67826820.209999993</v>
      </c>
      <c r="E14" s="60">
        <v>-10456532.73</v>
      </c>
      <c r="F14" s="60"/>
    </row>
    <row r="15" spans="1:6" x14ac:dyDescent="0.2">
      <c r="A15" s="61" t="s">
        <v>471</v>
      </c>
      <c r="B15" s="61" t="s">
        <v>472</v>
      </c>
      <c r="C15" s="60">
        <v>1462874.04</v>
      </c>
      <c r="D15" s="60">
        <v>1462874.04</v>
      </c>
      <c r="E15" s="60">
        <v>0</v>
      </c>
      <c r="F15" s="60"/>
    </row>
    <row r="16" spans="1:6" x14ac:dyDescent="0.2">
      <c r="A16" s="61" t="s">
        <v>473</v>
      </c>
      <c r="B16" s="61" t="s">
        <v>464</v>
      </c>
      <c r="C16" s="60">
        <v>142032904.03</v>
      </c>
      <c r="D16" s="60">
        <v>157747827.36000001</v>
      </c>
      <c r="E16" s="60">
        <v>15714923.33</v>
      </c>
      <c r="F16" s="60"/>
    </row>
    <row r="17" spans="1:6" x14ac:dyDescent="0.2">
      <c r="A17" s="61" t="s">
        <v>474</v>
      </c>
      <c r="B17" s="61" t="s">
        <v>470</v>
      </c>
      <c r="C17" s="60">
        <v>197850.22</v>
      </c>
      <c r="D17" s="60">
        <v>197850.22</v>
      </c>
      <c r="E17" s="60">
        <v>0</v>
      </c>
      <c r="F17" s="60"/>
    </row>
    <row r="18" spans="1:6" x14ac:dyDescent="0.2">
      <c r="A18" s="61" t="s">
        <v>475</v>
      </c>
      <c r="B18" s="61" t="s">
        <v>476</v>
      </c>
      <c r="C18" s="60">
        <v>6523278.4900000002</v>
      </c>
      <c r="D18" s="60">
        <v>6523278.4900000002</v>
      </c>
      <c r="E18" s="60">
        <v>0</v>
      </c>
      <c r="F18" s="60"/>
    </row>
    <row r="19" spans="1:6" x14ac:dyDescent="0.2">
      <c r="A19" s="61"/>
      <c r="B19" s="61"/>
      <c r="C19" s="60"/>
      <c r="D19" s="60"/>
      <c r="E19" s="60"/>
      <c r="F19" s="60"/>
    </row>
    <row r="20" spans="1:6" x14ac:dyDescent="0.2">
      <c r="A20" s="31"/>
      <c r="B20" s="31" t="s">
        <v>147</v>
      </c>
      <c r="C20" s="82">
        <f>SUM(C8:C19)</f>
        <v>994746872.33999991</v>
      </c>
      <c r="D20" s="82">
        <f>SUM(D8:D19)</f>
        <v>1034481739.83</v>
      </c>
      <c r="E20" s="82">
        <f>SUM(E8:E19)</f>
        <v>39734867.490000002</v>
      </c>
      <c r="F20" s="82"/>
    </row>
    <row r="21" spans="1:6" x14ac:dyDescent="0.2">
      <c r="A21" s="29"/>
      <c r="B21" s="29"/>
      <c r="C21" s="69"/>
      <c r="D21" s="69"/>
      <c r="E21" s="69"/>
      <c r="F21" s="29"/>
    </row>
    <row r="22" spans="1:6" x14ac:dyDescent="0.2">
      <c r="A22" s="29"/>
      <c r="B22" s="29"/>
      <c r="C22" s="69"/>
      <c r="D22" s="69"/>
      <c r="E22" s="69"/>
      <c r="F22" s="29"/>
    </row>
    <row r="23" spans="1:6" ht="11.25" customHeight="1" x14ac:dyDescent="0.2">
      <c r="A23" s="55" t="s">
        <v>146</v>
      </c>
      <c r="B23" s="29"/>
      <c r="C23" s="132"/>
      <c r="D23" s="132"/>
      <c r="E23" s="132"/>
      <c r="F23" s="108" t="s">
        <v>137</v>
      </c>
    </row>
    <row r="24" spans="1:6" ht="12.75" customHeight="1" x14ac:dyDescent="0.2">
      <c r="A24" s="119"/>
      <c r="B24" s="119"/>
      <c r="C24" s="67"/>
    </row>
    <row r="25" spans="1:6" ht="15" customHeight="1" x14ac:dyDescent="0.2">
      <c r="A25" s="66" t="s">
        <v>44</v>
      </c>
      <c r="B25" s="65" t="s">
        <v>45</v>
      </c>
      <c r="C25" s="131" t="s">
        <v>46</v>
      </c>
      <c r="D25" s="131" t="s">
        <v>47</v>
      </c>
      <c r="E25" s="131" t="s">
        <v>48</v>
      </c>
      <c r="F25" s="130" t="s">
        <v>136</v>
      </c>
    </row>
    <row r="26" spans="1:6" x14ac:dyDescent="0.2">
      <c r="A26" s="61" t="s">
        <v>477</v>
      </c>
      <c r="B26" s="102" t="s">
        <v>478</v>
      </c>
      <c r="C26" s="103">
        <v>3423379.32</v>
      </c>
      <c r="D26" s="103">
        <v>3650306.96</v>
      </c>
      <c r="E26" s="103">
        <v>226927.64</v>
      </c>
      <c r="F26" s="102"/>
    </row>
    <row r="27" spans="1:6" x14ac:dyDescent="0.2">
      <c r="A27" s="61" t="s">
        <v>479</v>
      </c>
      <c r="B27" s="102" t="s">
        <v>480</v>
      </c>
      <c r="C27" s="103">
        <v>452654.02</v>
      </c>
      <c r="D27" s="103">
        <v>479953.02</v>
      </c>
      <c r="E27" s="103">
        <v>27299</v>
      </c>
      <c r="F27" s="102"/>
    </row>
    <row r="28" spans="1:6" x14ac:dyDescent="0.2">
      <c r="A28" s="61" t="s">
        <v>481</v>
      </c>
      <c r="B28" s="102" t="s">
        <v>482</v>
      </c>
      <c r="C28" s="103">
        <v>4715261.9000000004</v>
      </c>
      <c r="D28" s="103">
        <v>5485950.1399999997</v>
      </c>
      <c r="E28" s="103">
        <v>770688.24</v>
      </c>
      <c r="F28" s="102"/>
    </row>
    <row r="29" spans="1:6" x14ac:dyDescent="0.2">
      <c r="A29" s="61" t="s">
        <v>483</v>
      </c>
      <c r="B29" s="102" t="s">
        <v>484</v>
      </c>
      <c r="C29" s="103">
        <v>2088384.01</v>
      </c>
      <c r="D29" s="103">
        <v>2359987.5499999998</v>
      </c>
      <c r="E29" s="103">
        <v>271603.53999999998</v>
      </c>
      <c r="F29" s="102"/>
    </row>
    <row r="30" spans="1:6" x14ac:dyDescent="0.2">
      <c r="A30" s="61" t="s">
        <v>485</v>
      </c>
      <c r="B30" s="102" t="s">
        <v>486</v>
      </c>
      <c r="C30" s="103">
        <v>590036.05000000005</v>
      </c>
      <c r="D30" s="103">
        <v>595996.53</v>
      </c>
      <c r="E30" s="103">
        <v>5960.48</v>
      </c>
      <c r="F30" s="102"/>
    </row>
    <row r="31" spans="1:6" x14ac:dyDescent="0.2">
      <c r="A31" s="61" t="s">
        <v>487</v>
      </c>
      <c r="B31" s="102" t="s">
        <v>488</v>
      </c>
      <c r="C31" s="103">
        <v>791965.53</v>
      </c>
      <c r="D31" s="103">
        <v>809098.59</v>
      </c>
      <c r="E31" s="103">
        <v>17133.060000000001</v>
      </c>
      <c r="F31" s="102"/>
    </row>
    <row r="32" spans="1:6" x14ac:dyDescent="0.2">
      <c r="A32" s="61" t="s">
        <v>489</v>
      </c>
      <c r="B32" s="102" t="s">
        <v>490</v>
      </c>
      <c r="C32" s="103">
        <v>851901.28</v>
      </c>
      <c r="D32" s="103">
        <v>851901.28</v>
      </c>
      <c r="E32" s="103">
        <v>0</v>
      </c>
      <c r="F32" s="102"/>
    </row>
    <row r="33" spans="1:6" x14ac:dyDescent="0.2">
      <c r="A33" s="61" t="s">
        <v>491</v>
      </c>
      <c r="B33" s="102" t="s">
        <v>492</v>
      </c>
      <c r="C33" s="103">
        <v>169616</v>
      </c>
      <c r="D33" s="103">
        <v>173942.8</v>
      </c>
      <c r="E33" s="103">
        <v>4326.8</v>
      </c>
      <c r="F33" s="102"/>
    </row>
    <row r="34" spans="1:6" x14ac:dyDescent="0.2">
      <c r="A34" s="61" t="s">
        <v>493</v>
      </c>
      <c r="B34" s="102" t="s">
        <v>494</v>
      </c>
      <c r="C34" s="103">
        <v>52896</v>
      </c>
      <c r="D34" s="103">
        <v>52896</v>
      </c>
      <c r="E34" s="103">
        <v>0</v>
      </c>
      <c r="F34" s="102"/>
    </row>
    <row r="35" spans="1:6" x14ac:dyDescent="0.2">
      <c r="A35" s="61" t="s">
        <v>495</v>
      </c>
      <c r="B35" s="102" t="s">
        <v>496</v>
      </c>
      <c r="C35" s="103">
        <v>37025881.799999997</v>
      </c>
      <c r="D35" s="103">
        <v>41496788.200000003</v>
      </c>
      <c r="E35" s="103">
        <v>4470906.4000000004</v>
      </c>
      <c r="F35" s="102"/>
    </row>
    <row r="36" spans="1:6" x14ac:dyDescent="0.2">
      <c r="A36" s="61" t="s">
        <v>497</v>
      </c>
      <c r="B36" s="102" t="s">
        <v>498</v>
      </c>
      <c r="C36" s="103">
        <v>748000.47</v>
      </c>
      <c r="D36" s="103">
        <v>795250.47</v>
      </c>
      <c r="E36" s="103">
        <v>47250</v>
      </c>
      <c r="F36" s="102"/>
    </row>
    <row r="37" spans="1:6" x14ac:dyDescent="0.2">
      <c r="A37" s="61" t="s">
        <v>499</v>
      </c>
      <c r="B37" s="102" t="s">
        <v>500</v>
      </c>
      <c r="C37" s="103">
        <v>3315726.12</v>
      </c>
      <c r="D37" s="103">
        <v>3314473.14</v>
      </c>
      <c r="E37" s="103">
        <v>-1252.98</v>
      </c>
      <c r="F37" s="102"/>
    </row>
    <row r="38" spans="1:6" x14ac:dyDescent="0.2">
      <c r="A38" s="61" t="s">
        <v>501</v>
      </c>
      <c r="B38" s="102" t="s">
        <v>502</v>
      </c>
      <c r="C38" s="103">
        <v>5867897.3399999999</v>
      </c>
      <c r="D38" s="103">
        <v>5867897.3399999999</v>
      </c>
      <c r="E38" s="103">
        <v>0</v>
      </c>
      <c r="F38" s="102"/>
    </row>
    <row r="39" spans="1:6" x14ac:dyDescent="0.2">
      <c r="A39" s="61" t="s">
        <v>503</v>
      </c>
      <c r="B39" s="102" t="s">
        <v>504</v>
      </c>
      <c r="C39" s="103">
        <v>35728</v>
      </c>
      <c r="D39" s="103">
        <v>35728</v>
      </c>
      <c r="E39" s="103">
        <v>0</v>
      </c>
      <c r="F39" s="102"/>
    </row>
    <row r="40" spans="1:6" x14ac:dyDescent="0.2">
      <c r="A40" s="61" t="s">
        <v>505</v>
      </c>
      <c r="B40" s="102" t="s">
        <v>506</v>
      </c>
      <c r="C40" s="103">
        <v>491525.31</v>
      </c>
      <c r="D40" s="103">
        <v>491525.31</v>
      </c>
      <c r="E40" s="103">
        <v>0</v>
      </c>
      <c r="F40" s="102"/>
    </row>
    <row r="41" spans="1:6" x14ac:dyDescent="0.2">
      <c r="A41" s="61" t="s">
        <v>507</v>
      </c>
      <c r="B41" s="102" t="s">
        <v>508</v>
      </c>
      <c r="C41" s="103">
        <v>6128157.2599999998</v>
      </c>
      <c r="D41" s="103">
        <v>6104842.4199999999</v>
      </c>
      <c r="E41" s="103">
        <v>-23314.84</v>
      </c>
      <c r="F41" s="102"/>
    </row>
    <row r="42" spans="1:6" x14ac:dyDescent="0.2">
      <c r="A42" s="61" t="s">
        <v>509</v>
      </c>
      <c r="B42" s="102" t="s">
        <v>510</v>
      </c>
      <c r="C42" s="103">
        <v>224978.01</v>
      </c>
      <c r="D42" s="103">
        <v>239065.51</v>
      </c>
      <c r="E42" s="103">
        <v>14087.5</v>
      </c>
      <c r="F42" s="102"/>
    </row>
    <row r="43" spans="1:6" x14ac:dyDescent="0.2">
      <c r="A43" s="61" t="s">
        <v>511</v>
      </c>
      <c r="B43" s="102" t="s">
        <v>512</v>
      </c>
      <c r="C43" s="103">
        <v>1127337.6299999999</v>
      </c>
      <c r="D43" s="103">
        <v>4421573.63</v>
      </c>
      <c r="E43" s="103">
        <v>3294236</v>
      </c>
      <c r="F43" s="102"/>
    </row>
    <row r="44" spans="1:6" x14ac:dyDescent="0.2">
      <c r="A44" s="61" t="s">
        <v>513</v>
      </c>
      <c r="B44" s="102" t="s">
        <v>514</v>
      </c>
      <c r="C44" s="103">
        <v>218885.14</v>
      </c>
      <c r="D44" s="103">
        <v>211685.14</v>
      </c>
      <c r="E44" s="103">
        <v>-7200</v>
      </c>
      <c r="F44" s="102"/>
    </row>
    <row r="45" spans="1:6" x14ac:dyDescent="0.2">
      <c r="A45" s="61" t="s">
        <v>515</v>
      </c>
      <c r="B45" s="102" t="s">
        <v>516</v>
      </c>
      <c r="C45" s="103">
        <v>297421.98</v>
      </c>
      <c r="D45" s="103">
        <v>388881.52</v>
      </c>
      <c r="E45" s="103">
        <v>91459.54</v>
      </c>
      <c r="F45" s="102"/>
    </row>
    <row r="46" spans="1:6" x14ac:dyDescent="0.2">
      <c r="A46" s="61" t="s">
        <v>517</v>
      </c>
      <c r="B46" s="102" t="s">
        <v>518</v>
      </c>
      <c r="C46" s="103">
        <v>957921.47</v>
      </c>
      <c r="D46" s="103">
        <v>1063928.9099999999</v>
      </c>
      <c r="E46" s="103">
        <v>106007.44</v>
      </c>
      <c r="F46" s="102"/>
    </row>
    <row r="47" spans="1:6" x14ac:dyDescent="0.2">
      <c r="A47" s="61" t="s">
        <v>519</v>
      </c>
      <c r="B47" s="102" t="s">
        <v>520</v>
      </c>
      <c r="C47" s="103">
        <v>1927938.99</v>
      </c>
      <c r="D47" s="103">
        <v>1927938.99</v>
      </c>
      <c r="E47" s="103">
        <v>0</v>
      </c>
      <c r="F47" s="102"/>
    </row>
    <row r="48" spans="1:6" x14ac:dyDescent="0.2">
      <c r="A48" s="61" t="s">
        <v>521</v>
      </c>
      <c r="B48" s="102" t="s">
        <v>522</v>
      </c>
      <c r="C48" s="103">
        <v>9396</v>
      </c>
      <c r="D48" s="103">
        <v>9396</v>
      </c>
      <c r="E48" s="103">
        <v>0</v>
      </c>
      <c r="F48" s="102"/>
    </row>
    <row r="49" spans="1:8" x14ac:dyDescent="0.2">
      <c r="A49" s="61" t="s">
        <v>523</v>
      </c>
      <c r="B49" s="102" t="s">
        <v>524</v>
      </c>
      <c r="C49" s="103">
        <v>107462.16</v>
      </c>
      <c r="D49" s="103">
        <v>107462.16</v>
      </c>
      <c r="E49" s="103">
        <v>0</v>
      </c>
      <c r="F49" s="102"/>
    </row>
    <row r="50" spans="1:8" x14ac:dyDescent="0.2">
      <c r="A50" s="61" t="s">
        <v>525</v>
      </c>
      <c r="B50" s="102" t="s">
        <v>526</v>
      </c>
      <c r="C50" s="103">
        <v>77000</v>
      </c>
      <c r="D50" s="103">
        <v>77000</v>
      </c>
      <c r="E50" s="103">
        <v>0</v>
      </c>
      <c r="F50" s="102"/>
    </row>
    <row r="51" spans="1:8" x14ac:dyDescent="0.2">
      <c r="A51" s="61"/>
      <c r="B51" s="102"/>
      <c r="C51" s="103"/>
      <c r="D51" s="103"/>
      <c r="E51" s="103"/>
      <c r="F51" s="102"/>
    </row>
    <row r="52" spans="1:8" x14ac:dyDescent="0.2">
      <c r="A52" s="31"/>
      <c r="B52" s="31" t="s">
        <v>145</v>
      </c>
      <c r="C52" s="82">
        <f>SUM(C26:C51)</f>
        <v>71697351.789999977</v>
      </c>
      <c r="D52" s="82">
        <f>SUM(D26:D51)</f>
        <v>81013469.609999985</v>
      </c>
      <c r="E52" s="82">
        <f>SUM(E26:E51)</f>
        <v>9316117.8199999984</v>
      </c>
      <c r="F52" s="82"/>
    </row>
    <row r="53" spans="1:8" s="7" customFormat="1" x14ac:dyDescent="0.2">
      <c r="A53" s="28"/>
      <c r="B53" s="28"/>
      <c r="C53" s="10"/>
      <c r="D53" s="10"/>
      <c r="E53" s="10"/>
      <c r="F53" s="10"/>
    </row>
    <row r="54" spans="1:8" s="7" customFormat="1" x14ac:dyDescent="0.2">
      <c r="A54" s="28"/>
      <c r="B54" s="28"/>
      <c r="C54" s="10"/>
      <c r="D54" s="10"/>
      <c r="E54" s="10"/>
      <c r="F54" s="10"/>
    </row>
    <row r="55" spans="1:8" s="7" customFormat="1" ht="11.25" customHeight="1" x14ac:dyDescent="0.2">
      <c r="A55" s="55" t="s">
        <v>144</v>
      </c>
      <c r="B55" s="55"/>
      <c r="C55" s="132"/>
      <c r="D55" s="132"/>
      <c r="E55" s="132"/>
      <c r="G55" s="108" t="s">
        <v>137</v>
      </c>
    </row>
    <row r="56" spans="1:8" s="7" customFormat="1" x14ac:dyDescent="0.2">
      <c r="A56" s="119"/>
      <c r="B56" s="119"/>
      <c r="C56" s="67"/>
      <c r="D56" s="6"/>
      <c r="E56" s="6"/>
      <c r="F56" s="44"/>
    </row>
    <row r="57" spans="1:8" s="7" customFormat="1" ht="27.95" customHeight="1" x14ac:dyDescent="0.2">
      <c r="A57" s="66" t="s">
        <v>44</v>
      </c>
      <c r="B57" s="65" t="s">
        <v>45</v>
      </c>
      <c r="C57" s="131" t="s">
        <v>46</v>
      </c>
      <c r="D57" s="131" t="s">
        <v>47</v>
      </c>
      <c r="E57" s="131" t="s">
        <v>48</v>
      </c>
      <c r="F57" s="130" t="s">
        <v>136</v>
      </c>
      <c r="G57" s="130" t="s">
        <v>135</v>
      </c>
      <c r="H57" s="130" t="s">
        <v>134</v>
      </c>
    </row>
    <row r="58" spans="1:8" s="7" customFormat="1" x14ac:dyDescent="0.2">
      <c r="A58" s="61" t="s">
        <v>527</v>
      </c>
      <c r="B58" s="102" t="s">
        <v>528</v>
      </c>
      <c r="C58" s="60">
        <v>-17114051.390000001</v>
      </c>
      <c r="D58" s="103">
        <v>-17114051.390000001</v>
      </c>
      <c r="E58" s="103">
        <v>0</v>
      </c>
      <c r="F58" s="102"/>
      <c r="G58" s="102"/>
      <c r="H58" s="102"/>
    </row>
    <row r="59" spans="1:8" s="7" customFormat="1" x14ac:dyDescent="0.2">
      <c r="A59" s="61"/>
      <c r="B59" s="102"/>
      <c r="C59" s="60"/>
      <c r="D59" s="103"/>
      <c r="E59" s="103"/>
      <c r="F59" s="102"/>
      <c r="G59" s="102"/>
      <c r="H59" s="102"/>
    </row>
    <row r="60" spans="1:8" s="7" customFormat="1" x14ac:dyDescent="0.2">
      <c r="A60" s="61"/>
      <c r="B60" s="102"/>
      <c r="C60" s="60"/>
      <c r="D60" s="103"/>
      <c r="E60" s="103"/>
      <c r="F60" s="102"/>
      <c r="G60" s="102"/>
      <c r="H60" s="102"/>
    </row>
    <row r="61" spans="1:8" s="7" customFormat="1" x14ac:dyDescent="0.2">
      <c r="A61" s="61"/>
      <c r="B61" s="102"/>
      <c r="C61" s="60"/>
      <c r="D61" s="103"/>
      <c r="E61" s="103"/>
      <c r="F61" s="102"/>
      <c r="G61" s="102"/>
      <c r="H61" s="102"/>
    </row>
    <row r="62" spans="1:8" s="7" customFormat="1" x14ac:dyDescent="0.2">
      <c r="A62" s="31"/>
      <c r="B62" s="31" t="s">
        <v>143</v>
      </c>
      <c r="C62" s="82">
        <f>SUM(C58:C61)</f>
        <v>-17114051.390000001</v>
      </c>
      <c r="D62" s="82">
        <f>SUM(D58:D61)</f>
        <v>-17114051.390000001</v>
      </c>
      <c r="E62" s="82">
        <f>SUM(E58:E61)</f>
        <v>0</v>
      </c>
      <c r="F62" s="82"/>
      <c r="G62" s="82"/>
      <c r="H62" s="82"/>
    </row>
    <row r="63" spans="1:8" s="7" customFormat="1" x14ac:dyDescent="0.2">
      <c r="A63" s="14"/>
      <c r="B63" s="14"/>
      <c r="C63" s="15"/>
      <c r="D63" s="15"/>
      <c r="E63" s="15"/>
      <c r="F63" s="10"/>
    </row>
    <row r="65" spans="1:8" x14ac:dyDescent="0.2">
      <c r="A65" s="55" t="s">
        <v>142</v>
      </c>
      <c r="B65" s="55"/>
      <c r="C65" s="132"/>
      <c r="D65" s="132"/>
      <c r="E65" s="132"/>
      <c r="G65" s="108" t="s">
        <v>137</v>
      </c>
    </row>
    <row r="66" spans="1:8" x14ac:dyDescent="0.2">
      <c r="A66" s="119"/>
      <c r="B66" s="119"/>
      <c r="C66" s="67"/>
      <c r="H66" s="6"/>
    </row>
    <row r="67" spans="1:8" ht="27.95" customHeight="1" x14ac:dyDescent="0.2">
      <c r="A67" s="66" t="s">
        <v>44</v>
      </c>
      <c r="B67" s="65" t="s">
        <v>45</v>
      </c>
      <c r="C67" s="131" t="s">
        <v>46</v>
      </c>
      <c r="D67" s="131" t="s">
        <v>47</v>
      </c>
      <c r="E67" s="131" t="s">
        <v>48</v>
      </c>
      <c r="F67" s="130" t="s">
        <v>136</v>
      </c>
      <c r="G67" s="130" t="s">
        <v>135</v>
      </c>
      <c r="H67" s="130" t="s">
        <v>134</v>
      </c>
    </row>
    <row r="68" spans="1:8" x14ac:dyDescent="0.2">
      <c r="A68" s="61" t="s">
        <v>431</v>
      </c>
      <c r="B68" s="102" t="s">
        <v>431</v>
      </c>
      <c r="C68" s="60"/>
      <c r="D68" s="103"/>
      <c r="E68" s="103"/>
      <c r="F68" s="102"/>
      <c r="G68" s="102"/>
      <c r="H68" s="102"/>
    </row>
    <row r="69" spans="1:8" x14ac:dyDescent="0.2">
      <c r="A69" s="61"/>
      <c r="B69" s="102"/>
      <c r="C69" s="60"/>
      <c r="D69" s="103"/>
      <c r="E69" s="103"/>
      <c r="F69" s="102"/>
      <c r="G69" s="102"/>
      <c r="H69" s="102"/>
    </row>
    <row r="70" spans="1:8" x14ac:dyDescent="0.2">
      <c r="A70" s="61"/>
      <c r="B70" s="102"/>
      <c r="C70" s="60"/>
      <c r="D70" s="103"/>
      <c r="E70" s="103"/>
      <c r="F70" s="102"/>
      <c r="G70" s="102"/>
      <c r="H70" s="102"/>
    </row>
    <row r="71" spans="1:8" x14ac:dyDescent="0.2">
      <c r="A71" s="61"/>
      <c r="B71" s="102"/>
      <c r="C71" s="60"/>
      <c r="D71" s="103"/>
      <c r="E71" s="103"/>
      <c r="F71" s="102"/>
      <c r="G71" s="102"/>
      <c r="H71" s="102"/>
    </row>
    <row r="72" spans="1:8" x14ac:dyDescent="0.2">
      <c r="A72" s="31"/>
      <c r="B72" s="31" t="s">
        <v>141</v>
      </c>
      <c r="C72" s="82">
        <f>SUM(C68:C71)</f>
        <v>0</v>
      </c>
      <c r="D72" s="82">
        <f>SUM(D68:D71)</f>
        <v>0</v>
      </c>
      <c r="E72" s="82">
        <f>SUM(E68:E71)</f>
        <v>0</v>
      </c>
      <c r="F72" s="82"/>
      <c r="G72" s="82"/>
      <c r="H72" s="82"/>
    </row>
    <row r="75" spans="1:8" x14ac:dyDescent="0.2">
      <c r="A75" s="55" t="s">
        <v>140</v>
      </c>
      <c r="B75" s="55"/>
      <c r="C75" s="132"/>
      <c r="D75" s="132"/>
      <c r="E75" s="132"/>
      <c r="G75" s="108" t="s">
        <v>137</v>
      </c>
    </row>
    <row r="76" spans="1:8" x14ac:dyDescent="0.2">
      <c r="A76" s="119"/>
      <c r="B76" s="119"/>
      <c r="C76" s="67"/>
    </row>
    <row r="77" spans="1:8" ht="27.95" customHeight="1" x14ac:dyDescent="0.2">
      <c r="A77" s="66" t="s">
        <v>44</v>
      </c>
      <c r="B77" s="65" t="s">
        <v>45</v>
      </c>
      <c r="C77" s="131" t="s">
        <v>46</v>
      </c>
      <c r="D77" s="131" t="s">
        <v>47</v>
      </c>
      <c r="E77" s="131" t="s">
        <v>48</v>
      </c>
      <c r="F77" s="130" t="s">
        <v>136</v>
      </c>
      <c r="G77" s="130" t="s">
        <v>135</v>
      </c>
      <c r="H77" s="130" t="s">
        <v>134</v>
      </c>
    </row>
    <row r="78" spans="1:8" x14ac:dyDescent="0.2">
      <c r="A78" s="61" t="s">
        <v>529</v>
      </c>
      <c r="B78" s="102" t="s">
        <v>478</v>
      </c>
      <c r="C78" s="60">
        <v>-894859.95</v>
      </c>
      <c r="D78" s="103">
        <v>-880923.01</v>
      </c>
      <c r="E78" s="103">
        <v>13936.94</v>
      </c>
      <c r="F78" s="102"/>
      <c r="G78" s="102"/>
      <c r="H78" s="102"/>
    </row>
    <row r="79" spans="1:8" x14ac:dyDescent="0.2">
      <c r="A79" s="61" t="s">
        <v>530</v>
      </c>
      <c r="B79" s="102" t="s">
        <v>480</v>
      </c>
      <c r="C79" s="60">
        <v>-35731.129999999997</v>
      </c>
      <c r="D79" s="103">
        <v>-35731.129999999997</v>
      </c>
      <c r="E79" s="103">
        <v>0</v>
      </c>
      <c r="F79" s="102"/>
      <c r="G79" s="102"/>
      <c r="H79" s="102"/>
    </row>
    <row r="80" spans="1:8" x14ac:dyDescent="0.2">
      <c r="A80" s="61" t="s">
        <v>531</v>
      </c>
      <c r="B80" s="102" t="s">
        <v>482</v>
      </c>
      <c r="C80" s="60">
        <v>-5387136.7999999998</v>
      </c>
      <c r="D80" s="103">
        <v>-5082033.4400000004</v>
      </c>
      <c r="E80" s="103">
        <v>305103.35999999999</v>
      </c>
      <c r="F80" s="102"/>
      <c r="G80" s="102"/>
      <c r="H80" s="102"/>
    </row>
    <row r="81" spans="1:8" x14ac:dyDescent="0.2">
      <c r="A81" s="61" t="s">
        <v>532</v>
      </c>
      <c r="B81" s="102" t="s">
        <v>484</v>
      </c>
      <c r="C81" s="60">
        <v>-820600.73</v>
      </c>
      <c r="D81" s="103">
        <v>-749336.44</v>
      </c>
      <c r="E81" s="103">
        <v>71264.289999999994</v>
      </c>
      <c r="F81" s="102"/>
      <c r="G81" s="102"/>
      <c r="H81" s="102"/>
    </row>
    <row r="82" spans="1:8" x14ac:dyDescent="0.2">
      <c r="A82" s="61" t="s">
        <v>533</v>
      </c>
      <c r="B82" s="102" t="s">
        <v>486</v>
      </c>
      <c r="C82" s="60">
        <v>-167804.43</v>
      </c>
      <c r="D82" s="103">
        <v>-156566.60999999999</v>
      </c>
      <c r="E82" s="103">
        <v>11237.82</v>
      </c>
      <c r="F82" s="102"/>
      <c r="G82" s="102"/>
      <c r="H82" s="102"/>
    </row>
    <row r="83" spans="1:8" x14ac:dyDescent="0.2">
      <c r="A83" s="61" t="s">
        <v>534</v>
      </c>
      <c r="B83" s="102" t="s">
        <v>488</v>
      </c>
      <c r="C83" s="60">
        <v>-232708.05</v>
      </c>
      <c r="D83" s="103">
        <v>-216526.48</v>
      </c>
      <c r="E83" s="103">
        <v>16181.57</v>
      </c>
      <c r="F83" s="102"/>
      <c r="G83" s="102"/>
      <c r="H83" s="102"/>
    </row>
    <row r="84" spans="1:8" x14ac:dyDescent="0.2">
      <c r="A84" s="61" t="s">
        <v>535</v>
      </c>
      <c r="B84" s="102" t="s">
        <v>490</v>
      </c>
      <c r="C84" s="60">
        <v>-85854.2</v>
      </c>
      <c r="D84" s="103">
        <v>-85854.2</v>
      </c>
      <c r="E84" s="103">
        <v>0</v>
      </c>
      <c r="F84" s="102"/>
      <c r="G84" s="102"/>
      <c r="H84" s="102"/>
    </row>
    <row r="85" spans="1:8" x14ac:dyDescent="0.2">
      <c r="A85" s="61" t="s">
        <v>536</v>
      </c>
      <c r="B85" s="102" t="s">
        <v>492</v>
      </c>
      <c r="C85" s="60">
        <v>-57543.519999999997</v>
      </c>
      <c r="D85" s="103">
        <v>-57543.519999999997</v>
      </c>
      <c r="E85" s="103">
        <v>0</v>
      </c>
      <c r="F85" s="102"/>
      <c r="G85" s="102"/>
      <c r="H85" s="102"/>
    </row>
    <row r="86" spans="1:8" x14ac:dyDescent="0.2">
      <c r="A86" s="61" t="s">
        <v>537</v>
      </c>
      <c r="B86" s="102" t="s">
        <v>494</v>
      </c>
      <c r="C86" s="60">
        <v>-3526.4</v>
      </c>
      <c r="D86" s="103">
        <v>-3526.4</v>
      </c>
      <c r="E86" s="103">
        <v>0</v>
      </c>
      <c r="F86" s="102"/>
      <c r="G86" s="102"/>
      <c r="H86" s="102"/>
    </row>
    <row r="87" spans="1:8" x14ac:dyDescent="0.2">
      <c r="A87" s="61" t="s">
        <v>538</v>
      </c>
      <c r="B87" s="102" t="s">
        <v>496</v>
      </c>
      <c r="C87" s="60">
        <v>-19480884.940000001</v>
      </c>
      <c r="D87" s="103">
        <v>-18903632.16</v>
      </c>
      <c r="E87" s="103">
        <v>577252.78</v>
      </c>
      <c r="F87" s="102"/>
      <c r="G87" s="102"/>
      <c r="H87" s="102"/>
    </row>
    <row r="88" spans="1:8" x14ac:dyDescent="0.2">
      <c r="A88" s="61" t="s">
        <v>539</v>
      </c>
      <c r="B88" s="102" t="s">
        <v>498</v>
      </c>
      <c r="C88" s="60">
        <v>-139271.84</v>
      </c>
      <c r="D88" s="103">
        <v>-139271.84</v>
      </c>
      <c r="E88" s="103">
        <v>0</v>
      </c>
      <c r="F88" s="102"/>
      <c r="G88" s="102"/>
      <c r="H88" s="102"/>
    </row>
    <row r="89" spans="1:8" x14ac:dyDescent="0.2">
      <c r="A89" s="61" t="s">
        <v>540</v>
      </c>
      <c r="B89" s="102" t="s">
        <v>500</v>
      </c>
      <c r="C89" s="60">
        <v>-1330506.6399999999</v>
      </c>
      <c r="D89" s="103">
        <v>-1291419.8600000001</v>
      </c>
      <c r="E89" s="103">
        <v>39086.78</v>
      </c>
      <c r="F89" s="102"/>
      <c r="G89" s="102"/>
      <c r="H89" s="102"/>
    </row>
    <row r="90" spans="1:8" x14ac:dyDescent="0.2">
      <c r="A90" s="61" t="s">
        <v>541</v>
      </c>
      <c r="B90" s="102" t="s">
        <v>502</v>
      </c>
      <c r="C90" s="60">
        <v>-918545.83</v>
      </c>
      <c r="D90" s="103">
        <v>-918545.83</v>
      </c>
      <c r="E90" s="103">
        <v>0</v>
      </c>
      <c r="F90" s="102"/>
      <c r="G90" s="102"/>
      <c r="H90" s="102"/>
    </row>
    <row r="91" spans="1:8" x14ac:dyDescent="0.2">
      <c r="A91" s="61" t="s">
        <v>542</v>
      </c>
      <c r="B91" s="102" t="s">
        <v>504</v>
      </c>
      <c r="C91" s="60">
        <v>-17864</v>
      </c>
      <c r="D91" s="103">
        <v>-17864</v>
      </c>
      <c r="E91" s="103">
        <v>0</v>
      </c>
      <c r="F91" s="102"/>
      <c r="G91" s="102"/>
      <c r="H91" s="102"/>
    </row>
    <row r="92" spans="1:8" x14ac:dyDescent="0.2">
      <c r="A92" s="61" t="s">
        <v>543</v>
      </c>
      <c r="B92" s="102" t="s">
        <v>506</v>
      </c>
      <c r="C92" s="60">
        <v>-253742.47</v>
      </c>
      <c r="D92" s="103">
        <v>-253742.47</v>
      </c>
      <c r="E92" s="103">
        <v>0</v>
      </c>
      <c r="F92" s="102"/>
      <c r="G92" s="102"/>
      <c r="H92" s="102"/>
    </row>
    <row r="93" spans="1:8" x14ac:dyDescent="0.2">
      <c r="A93" s="61" t="s">
        <v>544</v>
      </c>
      <c r="B93" s="102" t="s">
        <v>508</v>
      </c>
      <c r="C93" s="60">
        <v>-2030226.18</v>
      </c>
      <c r="D93" s="103">
        <v>-2007143.34</v>
      </c>
      <c r="E93" s="103">
        <v>23082.84</v>
      </c>
      <c r="F93" s="102"/>
      <c r="G93" s="102"/>
      <c r="H93" s="102"/>
    </row>
    <row r="94" spans="1:8" x14ac:dyDescent="0.2">
      <c r="A94" s="61" t="s">
        <v>545</v>
      </c>
      <c r="B94" s="102" t="s">
        <v>510</v>
      </c>
      <c r="C94" s="60">
        <v>-55097.279999999999</v>
      </c>
      <c r="D94" s="103">
        <v>-54136.68</v>
      </c>
      <c r="E94" s="103">
        <v>960.6</v>
      </c>
      <c r="F94" s="102"/>
      <c r="G94" s="102"/>
      <c r="H94" s="102"/>
    </row>
    <row r="95" spans="1:8" x14ac:dyDescent="0.2">
      <c r="A95" s="61" t="s">
        <v>546</v>
      </c>
      <c r="B95" s="102" t="s">
        <v>512</v>
      </c>
      <c r="C95" s="60">
        <v>-1611050.02</v>
      </c>
      <c r="D95" s="103">
        <v>-1405096.3</v>
      </c>
      <c r="E95" s="103">
        <v>205953.72</v>
      </c>
      <c r="F95" s="102"/>
      <c r="G95" s="102"/>
      <c r="H95" s="102"/>
    </row>
    <row r="96" spans="1:8" x14ac:dyDescent="0.2">
      <c r="A96" s="61" t="s">
        <v>547</v>
      </c>
      <c r="B96" s="102" t="s">
        <v>514</v>
      </c>
      <c r="C96" s="60">
        <v>-75477.509999999995</v>
      </c>
      <c r="D96" s="103">
        <v>-72117.509999999995</v>
      </c>
      <c r="E96" s="103">
        <v>3360</v>
      </c>
      <c r="F96" s="102"/>
      <c r="G96" s="102"/>
      <c r="H96" s="102"/>
    </row>
    <row r="97" spans="1:8" x14ac:dyDescent="0.2">
      <c r="A97" s="61" t="s">
        <v>548</v>
      </c>
      <c r="B97" s="102" t="s">
        <v>516</v>
      </c>
      <c r="C97" s="60">
        <v>-79610.22</v>
      </c>
      <c r="D97" s="103">
        <v>-79610.22</v>
      </c>
      <c r="E97" s="103">
        <v>0</v>
      </c>
      <c r="F97" s="102"/>
      <c r="G97" s="102"/>
      <c r="H97" s="102"/>
    </row>
    <row r="98" spans="1:8" x14ac:dyDescent="0.2">
      <c r="A98" s="61" t="s">
        <v>549</v>
      </c>
      <c r="B98" s="102" t="s">
        <v>518</v>
      </c>
      <c r="C98" s="60">
        <v>-568546.21</v>
      </c>
      <c r="D98" s="103">
        <v>-521386.31</v>
      </c>
      <c r="E98" s="103">
        <v>47159.9</v>
      </c>
      <c r="F98" s="102"/>
      <c r="G98" s="102"/>
      <c r="H98" s="102"/>
    </row>
    <row r="99" spans="1:8" x14ac:dyDescent="0.2">
      <c r="A99" s="61" t="s">
        <v>550</v>
      </c>
      <c r="B99" s="102" t="s">
        <v>520</v>
      </c>
      <c r="C99" s="60">
        <v>-170504.34</v>
      </c>
      <c r="D99" s="103">
        <v>-170504.34</v>
      </c>
      <c r="E99" s="103">
        <v>0</v>
      </c>
      <c r="F99" s="102"/>
      <c r="G99" s="102"/>
      <c r="H99" s="102"/>
    </row>
    <row r="100" spans="1:8" x14ac:dyDescent="0.2">
      <c r="A100" s="61"/>
      <c r="B100" s="102"/>
      <c r="C100" s="60"/>
      <c r="D100" s="103"/>
      <c r="E100" s="103"/>
      <c r="F100" s="102"/>
      <c r="G100" s="102"/>
      <c r="H100" s="102"/>
    </row>
    <row r="101" spans="1:8" x14ac:dyDescent="0.2">
      <c r="A101" s="31"/>
      <c r="B101" s="31" t="s">
        <v>139</v>
      </c>
      <c r="C101" s="82">
        <f>SUM(C78:C100)</f>
        <v>-34417092.689999998</v>
      </c>
      <c r="D101" s="82">
        <f>SUM(D78:D100)</f>
        <v>-33102512.089999996</v>
      </c>
      <c r="E101" s="82">
        <f>SUM(E78:E100)</f>
        <v>1314580.6000000001</v>
      </c>
      <c r="F101" s="82"/>
      <c r="G101" s="82"/>
      <c r="H101" s="82"/>
    </row>
    <row r="104" spans="1:8" x14ac:dyDescent="0.2">
      <c r="A104" s="55" t="s">
        <v>138</v>
      </c>
      <c r="B104" s="55"/>
      <c r="C104" s="132"/>
      <c r="D104" s="132"/>
      <c r="E104" s="132"/>
      <c r="G104" s="108" t="s">
        <v>137</v>
      </c>
    </row>
    <row r="105" spans="1:8" x14ac:dyDescent="0.2">
      <c r="A105" s="119"/>
      <c r="B105" s="119"/>
      <c r="C105" s="67"/>
    </row>
    <row r="106" spans="1:8" ht="27.95" customHeight="1" x14ac:dyDescent="0.2">
      <c r="A106" s="66" t="s">
        <v>44</v>
      </c>
      <c r="B106" s="65" t="s">
        <v>45</v>
      </c>
      <c r="C106" s="131" t="s">
        <v>46</v>
      </c>
      <c r="D106" s="131" t="s">
        <v>47</v>
      </c>
      <c r="E106" s="131" t="s">
        <v>48</v>
      </c>
      <c r="F106" s="130" t="s">
        <v>136</v>
      </c>
      <c r="G106" s="130" t="s">
        <v>135</v>
      </c>
      <c r="H106" s="130" t="s">
        <v>134</v>
      </c>
    </row>
    <row r="107" spans="1:8" x14ac:dyDescent="0.2">
      <c r="A107" s="61" t="s">
        <v>551</v>
      </c>
      <c r="B107" s="102" t="s">
        <v>526</v>
      </c>
      <c r="C107" s="60">
        <v>-21000</v>
      </c>
      <c r="D107" s="103">
        <v>-21000</v>
      </c>
      <c r="E107" s="103">
        <v>0</v>
      </c>
      <c r="F107" s="102"/>
      <c r="G107" s="102"/>
      <c r="H107" s="102"/>
    </row>
    <row r="108" spans="1:8" x14ac:dyDescent="0.2">
      <c r="A108" s="61"/>
      <c r="B108" s="102"/>
      <c r="C108" s="60"/>
      <c r="D108" s="103"/>
      <c r="E108" s="103"/>
      <c r="F108" s="102"/>
      <c r="G108" s="102"/>
      <c r="H108" s="102"/>
    </row>
    <row r="109" spans="1:8" x14ac:dyDescent="0.2">
      <c r="A109" s="61"/>
      <c r="B109" s="102"/>
      <c r="C109" s="60"/>
      <c r="D109" s="103"/>
      <c r="E109" s="103"/>
      <c r="F109" s="102"/>
      <c r="G109" s="102"/>
      <c r="H109" s="102"/>
    </row>
    <row r="110" spans="1:8" x14ac:dyDescent="0.2">
      <c r="A110" s="61"/>
      <c r="B110" s="102"/>
      <c r="C110" s="60"/>
      <c r="D110" s="103"/>
      <c r="E110" s="103"/>
      <c r="F110" s="102"/>
      <c r="G110" s="102"/>
      <c r="H110" s="102"/>
    </row>
    <row r="111" spans="1:8" x14ac:dyDescent="0.2">
      <c r="A111" s="31"/>
      <c r="B111" s="31" t="s">
        <v>133</v>
      </c>
      <c r="C111" s="82">
        <f>SUM(C107:C110)</f>
        <v>-21000</v>
      </c>
      <c r="D111" s="82">
        <f>SUM(D107:D110)</f>
        <v>-21000</v>
      </c>
      <c r="E111" s="82">
        <f>SUM(E107:E110)</f>
        <v>0</v>
      </c>
      <c r="F111" s="82"/>
      <c r="G111" s="82"/>
      <c r="H111" s="82"/>
    </row>
  </sheetData>
  <dataValidations count="8">
    <dataValidation allowBlank="1" showInputMessage="1" showErrorMessage="1" prompt="Importe final del periodo que corresponde la información financiera trimestral que se presenta." sqref="D7 D25 D57 D67 D77 D106"/>
    <dataValidation allowBlank="1" showInputMessage="1" showErrorMessage="1" prompt="Saldo al 31 de diciembre del año anterior del ejercio que se presenta." sqref="C7 C25 C57 C67 C77 C106"/>
    <dataValidation allowBlank="1" showInputMessage="1" showErrorMessage="1" prompt="Corresponde al número de la cuenta de acuerdo al Plan de Cuentas emitido por el CONAC (DOF 23/12/2015)." sqref="A7 A25 A57 A67 A77 A106"/>
    <dataValidation allowBlank="1" showInputMessage="1" showErrorMessage="1" prompt="Indicar la tasa de aplicación." sqref="H57 H67 H77 H106"/>
    <dataValidation allowBlank="1" showInputMessage="1" showErrorMessage="1" prompt="Indicar el método de depreciación." sqref="G57 G67 G77 G106"/>
    <dataValidation allowBlank="1" showInputMessage="1" showErrorMessage="1" prompt="Corresponde al nombre o descripción de la cuenta de acuerdo al Plan de Cuentas emitido por el CONAC." sqref="B7 B25 B57 B67 B77 B106"/>
    <dataValidation allowBlank="1" showInputMessage="1" showErrorMessage="1" prompt="Diferencia entre el saldo final y el inicial presentados." sqref="E7 E25 E57 E67 E77 E106"/>
    <dataValidation allowBlank="1" showInputMessage="1" showErrorMessage="1" prompt="Criterio para la aplicación de depreciación: anual, mensual, trimestral, etc." sqref="F7 F25 F106 F67 F77 F57"/>
  </dataValidation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  <vt:lpstr>'ESF-15'!Títulos_a_imprimir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2017-10-26T17:00:32Z</cp:lastPrinted>
  <dcterms:created xsi:type="dcterms:W3CDTF">2012-12-11T20:36:24Z</dcterms:created>
  <dcterms:modified xsi:type="dcterms:W3CDTF">2017-10-30T17:26:10Z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