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80000\Documents\Contabilidad\CUENTAS PUBLICAS\2018\3ER INF FIN TRIM 18\3 INF FIN TRIM 18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0" tabRatio="750" firstSheet="15" activeTab="2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0">'Datos Generales'!$A$1:$E$64</definedName>
    <definedName name="_xlnm.Print_Area" localSheetId="25">'Formato 7 c)'!$A$1:$G$47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7" i="6" l="1"/>
  <c r="D137" i="6"/>
  <c r="E137" i="6"/>
  <c r="F137" i="6"/>
  <c r="B137" i="6"/>
  <c r="C62" i="6"/>
  <c r="D62" i="6"/>
  <c r="E62" i="6"/>
  <c r="F62" i="6"/>
  <c r="B62" i="6"/>
  <c r="B8" i="10"/>
  <c r="P2" i="28" s="1"/>
  <c r="C6" i="23"/>
  <c r="C7" i="23" s="1"/>
  <c r="A2" i="6" s="1"/>
  <c r="B9" i="1"/>
  <c r="H25" i="23"/>
  <c r="G25" i="23"/>
  <c r="F25" i="23"/>
  <c r="E25" i="23"/>
  <c r="D25" i="23"/>
  <c r="G30" i="9"/>
  <c r="G31" i="9"/>
  <c r="U23" i="27" s="1"/>
  <c r="G29" i="9"/>
  <c r="U21" i="27" s="1"/>
  <c r="G26" i="9"/>
  <c r="G27" i="9"/>
  <c r="G25" i="9"/>
  <c r="U17" i="27" s="1"/>
  <c r="G23" i="9"/>
  <c r="G22" i="9"/>
  <c r="G19" i="9"/>
  <c r="G18" i="9"/>
  <c r="G16" i="9" s="1"/>
  <c r="U9" i="27" s="1"/>
  <c r="G17" i="9"/>
  <c r="G14" i="9"/>
  <c r="U7" i="27" s="1"/>
  <c r="G15" i="9"/>
  <c r="G13" i="9"/>
  <c r="U6" i="27" s="1"/>
  <c r="G11" i="9"/>
  <c r="G10" i="9"/>
  <c r="U3" i="27" s="1"/>
  <c r="G73" i="8"/>
  <c r="G74" i="8"/>
  <c r="G75" i="8"/>
  <c r="G72" i="8"/>
  <c r="G71" i="8"/>
  <c r="G63" i="8"/>
  <c r="G64" i="8"/>
  <c r="U56" i="26" s="1"/>
  <c r="G65" i="8"/>
  <c r="G66" i="8"/>
  <c r="U58" i="26" s="1"/>
  <c r="G67" i="8"/>
  <c r="G68" i="8"/>
  <c r="U60" i="26" s="1"/>
  <c r="G69" i="8"/>
  <c r="G70" i="8"/>
  <c r="U62" i="26" s="1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37" i="8" s="1"/>
  <c r="U30" i="26" s="1"/>
  <c r="G11" i="8"/>
  <c r="G12" i="8"/>
  <c r="G13" i="8"/>
  <c r="G14" i="8"/>
  <c r="G15" i="8"/>
  <c r="U8" i="26" s="1"/>
  <c r="G16" i="8"/>
  <c r="G17" i="8"/>
  <c r="U10" i="26" s="1"/>
  <c r="G18" i="8"/>
  <c r="G20" i="8"/>
  <c r="G21" i="8"/>
  <c r="G22" i="8"/>
  <c r="G23" i="8"/>
  <c r="G24" i="8"/>
  <c r="G25" i="8"/>
  <c r="G26" i="8"/>
  <c r="G28" i="8"/>
  <c r="U21" i="26" s="1"/>
  <c r="G29" i="8"/>
  <c r="G30" i="8"/>
  <c r="U23" i="26" s="1"/>
  <c r="G31" i="8"/>
  <c r="G32" i="8"/>
  <c r="U25" i="26" s="1"/>
  <c r="G33" i="8"/>
  <c r="G34" i="8"/>
  <c r="U27" i="26" s="1"/>
  <c r="G35" i="8"/>
  <c r="G36" i="8"/>
  <c r="U29" i="26" s="1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P3" i="24" s="1"/>
  <c r="B18" i="6"/>
  <c r="P11" i="24" s="1"/>
  <c r="B28" i="6"/>
  <c r="P21" i="24" s="1"/>
  <c r="B38" i="6"/>
  <c r="B48" i="6"/>
  <c r="P41" i="24" s="1"/>
  <c r="B58" i="6"/>
  <c r="B71" i="6"/>
  <c r="B75" i="6"/>
  <c r="G152" i="6"/>
  <c r="G153" i="6"/>
  <c r="G150" i="6" s="1"/>
  <c r="U142" i="24" s="1"/>
  <c r="G154" i="6"/>
  <c r="G155" i="6"/>
  <c r="G156" i="6"/>
  <c r="G157" i="6"/>
  <c r="G151" i="6"/>
  <c r="G148" i="6"/>
  <c r="G149" i="6"/>
  <c r="G147" i="6"/>
  <c r="G146" i="6" s="1"/>
  <c r="U138" i="24" s="1"/>
  <c r="G139" i="6"/>
  <c r="G140" i="6"/>
  <c r="G141" i="6"/>
  <c r="G142" i="6"/>
  <c r="G143" i="6"/>
  <c r="G144" i="6"/>
  <c r="G145" i="6"/>
  <c r="G138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3" i="6" s="1"/>
  <c r="U95" i="24" s="1"/>
  <c r="G109" i="6"/>
  <c r="G110" i="6"/>
  <c r="U102" i="24" s="1"/>
  <c r="G111" i="6"/>
  <c r="G112" i="6"/>
  <c r="U104" i="24" s="1"/>
  <c r="G104" i="6"/>
  <c r="U96" i="24" s="1"/>
  <c r="G95" i="6"/>
  <c r="G96" i="6"/>
  <c r="G97" i="6"/>
  <c r="G98" i="6"/>
  <c r="G99" i="6"/>
  <c r="G100" i="6"/>
  <c r="G101" i="6"/>
  <c r="G102" i="6"/>
  <c r="G94" i="6"/>
  <c r="G93" i="6" s="1"/>
  <c r="G87" i="6"/>
  <c r="G88" i="6"/>
  <c r="U80" i="24" s="1"/>
  <c r="G89" i="6"/>
  <c r="G90" i="6"/>
  <c r="U82" i="24" s="1"/>
  <c r="G91" i="6"/>
  <c r="G92" i="6"/>
  <c r="U84" i="24" s="1"/>
  <c r="G86" i="6"/>
  <c r="G77" i="6"/>
  <c r="U70" i="24" s="1"/>
  <c r="G78" i="6"/>
  <c r="G79" i="6"/>
  <c r="U72" i="24" s="1"/>
  <c r="G80" i="6"/>
  <c r="G81" i="6"/>
  <c r="U74" i="24" s="1"/>
  <c r="G82" i="6"/>
  <c r="G76" i="6"/>
  <c r="G75" i="6" s="1"/>
  <c r="U68" i="24" s="1"/>
  <c r="G73" i="6"/>
  <c r="G74" i="6"/>
  <c r="G71" i="6" s="1"/>
  <c r="U64" i="24" s="1"/>
  <c r="G72" i="6"/>
  <c r="G64" i="6"/>
  <c r="G65" i="6"/>
  <c r="G66" i="6"/>
  <c r="G67" i="6"/>
  <c r="G68" i="6"/>
  <c r="G69" i="6"/>
  <c r="G70" i="6"/>
  <c r="G63" i="6"/>
  <c r="G60" i="6"/>
  <c r="G61" i="6"/>
  <c r="G59" i="6"/>
  <c r="G58" i="6" s="1"/>
  <c r="U51" i="24" s="1"/>
  <c r="G50" i="6"/>
  <c r="G51" i="6"/>
  <c r="U44" i="24" s="1"/>
  <c r="G52" i="6"/>
  <c r="G53" i="6"/>
  <c r="U46" i="24" s="1"/>
  <c r="G54" i="6"/>
  <c r="G55" i="6"/>
  <c r="U48" i="24" s="1"/>
  <c r="G56" i="6"/>
  <c r="G57" i="6"/>
  <c r="U50" i="24" s="1"/>
  <c r="G49" i="6"/>
  <c r="G40" i="6"/>
  <c r="G41" i="6"/>
  <c r="G38" i="6" s="1"/>
  <c r="U31" i="24" s="1"/>
  <c r="G42" i="6"/>
  <c r="G43" i="6"/>
  <c r="G44" i="6"/>
  <c r="G45" i="6"/>
  <c r="G46" i="6"/>
  <c r="G47" i="6"/>
  <c r="G39" i="6"/>
  <c r="G30" i="6"/>
  <c r="G28" i="6" s="1"/>
  <c r="U21" i="24" s="1"/>
  <c r="G31" i="6"/>
  <c r="G32" i="6"/>
  <c r="G33" i="6"/>
  <c r="G34" i="6"/>
  <c r="G35" i="6"/>
  <c r="G36" i="6"/>
  <c r="G37" i="6"/>
  <c r="G29" i="6"/>
  <c r="G20" i="6"/>
  <c r="G21" i="6"/>
  <c r="G18" i="6" s="1"/>
  <c r="U11" i="24" s="1"/>
  <c r="G22" i="6"/>
  <c r="G23" i="6"/>
  <c r="G24" i="6"/>
  <c r="U17" i="24" s="1"/>
  <c r="G25" i="6"/>
  <c r="G26" i="6"/>
  <c r="G27" i="6"/>
  <c r="G19" i="6"/>
  <c r="U12" i="24" s="1"/>
  <c r="G11" i="6"/>
  <c r="B7" i="13"/>
  <c r="G12" i="6"/>
  <c r="G13" i="6"/>
  <c r="G14" i="6"/>
  <c r="G15" i="6"/>
  <c r="G16" i="6"/>
  <c r="U9" i="24" s="1"/>
  <c r="G17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G32" i="5"/>
  <c r="G33" i="5"/>
  <c r="G34" i="5"/>
  <c r="U28" i="20" s="1"/>
  <c r="G36" i="5"/>
  <c r="G35" i="5" s="1"/>
  <c r="U29" i="20" s="1"/>
  <c r="G38" i="5"/>
  <c r="U32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/>
  <c r="D18" i="13"/>
  <c r="R12" i="31"/>
  <c r="E18" i="13"/>
  <c r="S12" i="31"/>
  <c r="F18" i="13"/>
  <c r="T12" i="3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D29" i="13" s="1"/>
  <c r="R22" i="31" s="1"/>
  <c r="E7" i="13"/>
  <c r="E29" i="13" s="1"/>
  <c r="S22" i="31" s="1"/>
  <c r="F7" i="13"/>
  <c r="F29" i="13" s="1"/>
  <c r="T22" i="31" s="1"/>
  <c r="G7" i="13"/>
  <c r="U2" i="31" s="1"/>
  <c r="R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D7" i="12"/>
  <c r="D31" i="12" s="1"/>
  <c r="R23" i="30" s="1"/>
  <c r="E7" i="12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 s="1"/>
  <c r="D36" i="12"/>
  <c r="R27" i="30" s="1"/>
  <c r="E36" i="12"/>
  <c r="S27" i="30" s="1"/>
  <c r="F36" i="12"/>
  <c r="T27" i="30" s="1"/>
  <c r="G36" i="12"/>
  <c r="U27" i="30" s="1"/>
  <c r="R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D8" i="11"/>
  <c r="D30" i="11"/>
  <c r="R22" i="29" s="1"/>
  <c r="E8" i="11"/>
  <c r="F8" i="11"/>
  <c r="F30" i="11" s="1"/>
  <c r="T22" i="29" s="1"/>
  <c r="G8" i="11"/>
  <c r="R2" i="29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D9" i="9"/>
  <c r="R2" i="27" s="1"/>
  <c r="E12" i="9"/>
  <c r="E16" i="9"/>
  <c r="E9" i="9" s="1"/>
  <c r="S2" i="27" s="1"/>
  <c r="F12" i="9"/>
  <c r="T5" i="27" s="1"/>
  <c r="F16" i="9"/>
  <c r="F9" i="9"/>
  <c r="T2" i="27" s="1"/>
  <c r="Q3" i="27"/>
  <c r="R3" i="27"/>
  <c r="S3" i="27"/>
  <c r="T3" i="27"/>
  <c r="Q4" i="27"/>
  <c r="R4" i="27"/>
  <c r="S4" i="27"/>
  <c r="T4" i="27"/>
  <c r="U4" i="27"/>
  <c r="Q5" i="27"/>
  <c r="S5" i="27"/>
  <c r="Q6" i="27"/>
  <c r="R6" i="27"/>
  <c r="S6" i="27"/>
  <c r="T6" i="27"/>
  <c r="Q7" i="27"/>
  <c r="R7" i="27"/>
  <c r="S7" i="27"/>
  <c r="T7" i="27"/>
  <c r="Q8" i="27"/>
  <c r="R8" i="27"/>
  <c r="S8" i="27"/>
  <c r="T8" i="27"/>
  <c r="U8" i="27"/>
  <c r="R9" i="27"/>
  <c r="T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Q16" i="27" s="1"/>
  <c r="C28" i="9"/>
  <c r="C21" i="9"/>
  <c r="Q13" i="27" s="1"/>
  <c r="D24" i="9"/>
  <c r="R16" i="27" s="1"/>
  <c r="D28" i="9"/>
  <c r="D21" i="9" s="1"/>
  <c r="R13" i="27" s="1"/>
  <c r="E24" i="9"/>
  <c r="E28" i="9"/>
  <c r="E21" i="9"/>
  <c r="S13" i="27" s="1"/>
  <c r="F24" i="9"/>
  <c r="T16" i="27" s="1"/>
  <c r="F28" i="9"/>
  <c r="F21" i="9" s="1"/>
  <c r="T13" i="27" s="1"/>
  <c r="G28" i="9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Q20" i="27"/>
  <c r="S20" i="27"/>
  <c r="U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/>
  <c r="P10" i="27"/>
  <c r="P11" i="27"/>
  <c r="P12" i="27"/>
  <c r="B24" i="9"/>
  <c r="B28" i="9"/>
  <c r="B21" i="9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C27" i="8"/>
  <c r="C37" i="8"/>
  <c r="C9" i="8" s="1"/>
  <c r="Q2" i="26" s="1"/>
  <c r="D10" i="8"/>
  <c r="D19" i="8"/>
  <c r="D27" i="8"/>
  <c r="D37" i="8"/>
  <c r="R30" i="26" s="1"/>
  <c r="E10" i="8"/>
  <c r="S3" i="26" s="1"/>
  <c r="E19" i="8"/>
  <c r="E27" i="8"/>
  <c r="S20" i="26" s="1"/>
  <c r="E37" i="8"/>
  <c r="F10" i="8"/>
  <c r="F19" i="8"/>
  <c r="F27" i="8"/>
  <c r="F37" i="8"/>
  <c r="T30" i="26" s="1"/>
  <c r="R3" i="26"/>
  <c r="T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U11" i="26"/>
  <c r="Q12" i="26"/>
  <c r="S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T20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Q30" i="26"/>
  <c r="S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Q63" i="26" s="1"/>
  <c r="D44" i="8"/>
  <c r="R36" i="26" s="1"/>
  <c r="D53" i="8"/>
  <c r="D61" i="8"/>
  <c r="D71" i="8"/>
  <c r="E44" i="8"/>
  <c r="S36" i="26" s="1"/>
  <c r="E53" i="8"/>
  <c r="E61" i="8"/>
  <c r="E71" i="8"/>
  <c r="S63" i="26" s="1"/>
  <c r="F44" i="8"/>
  <c r="T36" i="26" s="1"/>
  <c r="F53" i="8"/>
  <c r="F61" i="8"/>
  <c r="F71" i="8"/>
  <c r="T63" i="26" s="1"/>
  <c r="G53" i="8"/>
  <c r="U45" i="26" s="1"/>
  <c r="G61" i="8"/>
  <c r="Q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R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P53" i="26" s="1"/>
  <c r="B71" i="8"/>
  <c r="B43" i="8" s="1"/>
  <c r="P35" i="26" s="1"/>
  <c r="B10" i="8"/>
  <c r="B19" i="8"/>
  <c r="B27" i="8"/>
  <c r="B37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F9" i="7"/>
  <c r="T2" i="25" s="1"/>
  <c r="F19" i="7"/>
  <c r="T3" i="25" s="1"/>
  <c r="E9" i="7"/>
  <c r="E19" i="7"/>
  <c r="D9" i="7"/>
  <c r="R2" i="25" s="1"/>
  <c r="D19" i="7"/>
  <c r="D29" i="7" s="1"/>
  <c r="R4" i="25" s="1"/>
  <c r="C9" i="7"/>
  <c r="Q2" i="25" s="1"/>
  <c r="C19" i="7"/>
  <c r="B9" i="7"/>
  <c r="P2" i="25" s="1"/>
  <c r="B19" i="7"/>
  <c r="P3" i="25" s="1"/>
  <c r="S2" i="25"/>
  <c r="A3" i="25"/>
  <c r="A4" i="25"/>
  <c r="A2" i="25"/>
  <c r="A87" i="24"/>
  <c r="C85" i="6"/>
  <c r="C93" i="6"/>
  <c r="C103" i="6"/>
  <c r="Q95" i="24" s="1"/>
  <c r="C113" i="6"/>
  <c r="Q105" i="24" s="1"/>
  <c r="C123" i="6"/>
  <c r="Q115" i="24" s="1"/>
  <c r="C133" i="6"/>
  <c r="Q125" i="24" s="1"/>
  <c r="C146" i="6"/>
  <c r="C150" i="6"/>
  <c r="Q142" i="24" s="1"/>
  <c r="D85" i="6"/>
  <c r="R77" i="24" s="1"/>
  <c r="D93" i="6"/>
  <c r="D103" i="6"/>
  <c r="D113" i="6"/>
  <c r="D123" i="6"/>
  <c r="D133" i="6"/>
  <c r="D146" i="6"/>
  <c r="D150" i="6"/>
  <c r="R142" i="24" s="1"/>
  <c r="E85" i="6"/>
  <c r="E93" i="6"/>
  <c r="E103" i="6"/>
  <c r="S95" i="24" s="1"/>
  <c r="E113" i="6"/>
  <c r="S105" i="24" s="1"/>
  <c r="E123" i="6"/>
  <c r="S115" i="24" s="1"/>
  <c r="E133" i="6"/>
  <c r="S125" i="24" s="1"/>
  <c r="E146" i="6"/>
  <c r="E150" i="6"/>
  <c r="F85" i="6"/>
  <c r="T77" i="24" s="1"/>
  <c r="F93" i="6"/>
  <c r="F103" i="6"/>
  <c r="T95" i="24" s="1"/>
  <c r="F113" i="6"/>
  <c r="T105" i="24" s="1"/>
  <c r="F123" i="6"/>
  <c r="F133" i="6"/>
  <c r="F146" i="6"/>
  <c r="F150" i="6"/>
  <c r="T142" i="24" s="1"/>
  <c r="G85" i="6"/>
  <c r="G113" i="6"/>
  <c r="U105" i="24" s="1"/>
  <c r="G123" i="6"/>
  <c r="U115" i="24" s="1"/>
  <c r="G133" i="6"/>
  <c r="U125" i="24" s="1"/>
  <c r="Q77" i="24"/>
  <c r="S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R85" i="24"/>
  <c r="T85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R95" i="24"/>
  <c r="Q96" i="24"/>
  <c r="R96" i="24"/>
  <c r="S96" i="24"/>
  <c r="T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R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Q21" i="24" s="1"/>
  <c r="C38" i="6"/>
  <c r="Q31" i="24" s="1"/>
  <c r="C48" i="6"/>
  <c r="Q41" i="24" s="1"/>
  <c r="C58" i="6"/>
  <c r="C71" i="6"/>
  <c r="Q64" i="24" s="1"/>
  <c r="C75" i="6"/>
  <c r="D10" i="6"/>
  <c r="D18" i="6"/>
  <c r="D28" i="6"/>
  <c r="D38" i="6"/>
  <c r="D48" i="6"/>
  <c r="D58" i="6"/>
  <c r="D71" i="6"/>
  <c r="D75" i="6"/>
  <c r="E10" i="6"/>
  <c r="S3" i="24" s="1"/>
  <c r="E18" i="6"/>
  <c r="E28" i="6"/>
  <c r="S21" i="24" s="1"/>
  <c r="E38" i="6"/>
  <c r="S31" i="24" s="1"/>
  <c r="E48" i="6"/>
  <c r="S41" i="24" s="1"/>
  <c r="E58" i="6"/>
  <c r="E71" i="6"/>
  <c r="S64" i="24" s="1"/>
  <c r="E75" i="6"/>
  <c r="F10" i="6"/>
  <c r="T3" i="24" s="1"/>
  <c r="F18" i="6"/>
  <c r="F28" i="6"/>
  <c r="T21" i="24" s="1"/>
  <c r="F38" i="6"/>
  <c r="F48" i="6"/>
  <c r="T41" i="24" s="1"/>
  <c r="F58" i="6"/>
  <c r="F71" i="6"/>
  <c r="F75" i="6"/>
  <c r="G48" i="6"/>
  <c r="U41" i="24" s="1"/>
  <c r="B85" i="6"/>
  <c r="B93" i="6"/>
  <c r="B103" i="6"/>
  <c r="B113" i="6"/>
  <c r="P105" i="24" s="1"/>
  <c r="B123" i="6"/>
  <c r="B133" i="6"/>
  <c r="B146" i="6"/>
  <c r="B150" i="6"/>
  <c r="P142" i="24" s="1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Q10" i="24"/>
  <c r="R10" i="24"/>
  <c r="S10" i="24"/>
  <c r="T10" i="24"/>
  <c r="U10" i="24"/>
  <c r="Q11" i="24"/>
  <c r="T11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R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R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U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Q51" i="24"/>
  <c r="R51" i="24"/>
  <c r="S51" i="24"/>
  <c r="T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R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30" i="20"/>
  <c r="U33" i="20"/>
  <c r="G46" i="5"/>
  <c r="U38" i="20" s="1"/>
  <c r="G47" i="5"/>
  <c r="G45" i="5" s="1"/>
  <c r="U37" i="20" s="1"/>
  <c r="G48" i="5"/>
  <c r="U40" i="20" s="1"/>
  <c r="G49" i="5"/>
  <c r="U41" i="20" s="1"/>
  <c r="G50" i="5"/>
  <c r="U42" i="20" s="1"/>
  <c r="G51" i="5"/>
  <c r="G52" i="5"/>
  <c r="U44" i="20" s="1"/>
  <c r="G53" i="5"/>
  <c r="U45" i="20" s="1"/>
  <c r="U39" i="20"/>
  <c r="U43" i="20"/>
  <c r="G55" i="5"/>
  <c r="G56" i="5"/>
  <c r="G57" i="5"/>
  <c r="G58" i="5"/>
  <c r="G54" i="5" s="1"/>
  <c r="U46" i="20" s="1"/>
  <c r="U47" i="20"/>
  <c r="U48" i="20"/>
  <c r="U49" i="20"/>
  <c r="G60" i="5"/>
  <c r="U52" i="20" s="1"/>
  <c r="G61" i="5"/>
  <c r="G59" i="5"/>
  <c r="U51" i="20" s="1"/>
  <c r="U53" i="20"/>
  <c r="G62" i="5"/>
  <c r="U54" i="20" s="1"/>
  <c r="G63" i="5"/>
  <c r="U55" i="20" s="1"/>
  <c r="G68" i="5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P57" i="20"/>
  <c r="B45" i="5"/>
  <c r="B54" i="5"/>
  <c r="P46" i="20" s="1"/>
  <c r="B59" i="5"/>
  <c r="B65" i="5" s="1"/>
  <c r="P56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3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/>
  <c r="E23" i="23"/>
  <c r="C6" i="11"/>
  <c r="F6" i="10"/>
  <c r="D6" i="10"/>
  <c r="C6" i="10"/>
  <c r="B6" i="10"/>
  <c r="G5" i="13"/>
  <c r="G5" i="12"/>
  <c r="C11" i="23"/>
  <c r="A2" i="13" s="1"/>
  <c r="A2" i="10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Y4" i="17" s="1"/>
  <c r="J14" i="3"/>
  <c r="X4" i="17" s="1"/>
  <c r="I14" i="3"/>
  <c r="W4" i="17" s="1"/>
  <c r="I8" i="3"/>
  <c r="H14" i="3"/>
  <c r="V4" i="17" s="1"/>
  <c r="G14" i="3"/>
  <c r="E14" i="3"/>
  <c r="S4" i="17" s="1"/>
  <c r="K9" i="3"/>
  <c r="K10" i="3"/>
  <c r="K11" i="3"/>
  <c r="K12" i="3"/>
  <c r="K8" i="3"/>
  <c r="J8" i="3"/>
  <c r="X3" i="17" s="1"/>
  <c r="H8" i="3"/>
  <c r="G8" i="3"/>
  <c r="G20" i="3" s="1"/>
  <c r="U5" i="17" s="1"/>
  <c r="E8" i="3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E27" i="2"/>
  <c r="D27" i="2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72" i="4" s="1"/>
  <c r="P38" i="18" s="1"/>
  <c r="B55" i="4"/>
  <c r="B53" i="4"/>
  <c r="P30" i="18" s="1"/>
  <c r="B49" i="4"/>
  <c r="B48" i="4"/>
  <c r="B57" i="4" s="1"/>
  <c r="B59" i="4" s="1"/>
  <c r="B37" i="4"/>
  <c r="B44" i="4" s="1"/>
  <c r="B29" i="4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27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Q76" i="15" s="1"/>
  <c r="F31" i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19" i="1"/>
  <c r="P67" i="15" s="1"/>
  <c r="E23" i="1"/>
  <c r="E27" i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C25" i="1"/>
  <c r="Q20" i="15" s="1"/>
  <c r="C31" i="1"/>
  <c r="C38" i="1"/>
  <c r="C41" i="1"/>
  <c r="C60" i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C68" i="4"/>
  <c r="Q36" i="18" s="1"/>
  <c r="D68" i="4"/>
  <c r="C64" i="4"/>
  <c r="Q33" i="18" s="1"/>
  <c r="D64" i="4"/>
  <c r="C63" i="4"/>
  <c r="C72" i="4" s="1"/>
  <c r="Q38" i="18" s="1"/>
  <c r="D63" i="4"/>
  <c r="R32" i="18" s="1"/>
  <c r="C48" i="4"/>
  <c r="Q26" i="18" s="1"/>
  <c r="C55" i="4"/>
  <c r="D55" i="4"/>
  <c r="R31" i="18" s="1"/>
  <c r="C53" i="4"/>
  <c r="D53" i="4"/>
  <c r="D48" i="4"/>
  <c r="C49" i="4"/>
  <c r="Q27" i="18" s="1"/>
  <c r="D49" i="4"/>
  <c r="C29" i="4"/>
  <c r="Q15" i="18" s="1"/>
  <c r="D29" i="4"/>
  <c r="C40" i="4"/>
  <c r="Q22" i="18" s="1"/>
  <c r="D40" i="4"/>
  <c r="C37" i="4"/>
  <c r="D37" i="4"/>
  <c r="D44" i="4" s="1"/>
  <c r="C17" i="4"/>
  <c r="Q9" i="18" s="1"/>
  <c r="C13" i="4"/>
  <c r="D13" i="4"/>
  <c r="R6" i="18" s="1"/>
  <c r="U4" i="17"/>
  <c r="R15" i="16"/>
  <c r="S15" i="16"/>
  <c r="T15" i="16"/>
  <c r="Q14" i="16"/>
  <c r="C13" i="2"/>
  <c r="D13" i="2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P4" i="15"/>
  <c r="Q6" i="18"/>
  <c r="R22" i="18"/>
  <c r="R27" i="18"/>
  <c r="Q30" i="18"/>
  <c r="R36" i="18"/>
  <c r="Q32" i="18"/>
  <c r="R19" i="18"/>
  <c r="R15" i="18"/>
  <c r="R26" i="18"/>
  <c r="Q31" i="18"/>
  <c r="D72" i="4"/>
  <c r="R38" i="18" s="1"/>
  <c r="R33" i="18"/>
  <c r="R37" i="18"/>
  <c r="Q19" i="18"/>
  <c r="R30" i="18"/>
  <c r="S3" i="17"/>
  <c r="G8" i="2"/>
  <c r="G20" i="2" s="1"/>
  <c r="U13" i="16" s="1"/>
  <c r="T14" i="16"/>
  <c r="E8" i="2"/>
  <c r="C44" i="4"/>
  <c r="C11" i="4" s="1"/>
  <c r="Q5" i="18" s="1"/>
  <c r="C57" i="4"/>
  <c r="C59" i="4" s="1"/>
  <c r="Q25" i="18"/>
  <c r="U3" i="16"/>
  <c r="Q67" i="15"/>
  <c r="A2" i="8" l="1"/>
  <c r="J20" i="3"/>
  <c r="X5" i="17" s="1"/>
  <c r="E20" i="3"/>
  <c r="S5" i="17" s="1"/>
  <c r="K20" i="3"/>
  <c r="Y5" i="17" s="1"/>
  <c r="R3" i="25"/>
  <c r="G29" i="13"/>
  <c r="U22" i="31" s="1"/>
  <c r="T2" i="31"/>
  <c r="S2" i="31"/>
  <c r="Q2" i="31"/>
  <c r="F31" i="12"/>
  <c r="T23" i="30" s="1"/>
  <c r="T2" i="30"/>
  <c r="P2" i="30"/>
  <c r="P2" i="29"/>
  <c r="G32" i="10"/>
  <c r="U23" i="28" s="1"/>
  <c r="C32" i="10"/>
  <c r="Q23" i="28" s="1"/>
  <c r="E32" i="10"/>
  <c r="S23" i="28" s="1"/>
  <c r="T20" i="27"/>
  <c r="R20" i="27"/>
  <c r="F33" i="9"/>
  <c r="T24" i="27" s="1"/>
  <c r="G24" i="9"/>
  <c r="U16" i="27" s="1"/>
  <c r="U11" i="27"/>
  <c r="S9" i="27"/>
  <c r="Q9" i="27"/>
  <c r="G12" i="9"/>
  <c r="D33" i="9"/>
  <c r="R24" i="27" s="1"/>
  <c r="G44" i="8"/>
  <c r="G43" i="8"/>
  <c r="U35" i="26" s="1"/>
  <c r="U36" i="26"/>
  <c r="U37" i="26"/>
  <c r="F9" i="8"/>
  <c r="T2" i="26" s="1"/>
  <c r="E9" i="8"/>
  <c r="S2" i="26" s="1"/>
  <c r="D9" i="8"/>
  <c r="R2" i="26" s="1"/>
  <c r="F43" i="8"/>
  <c r="T35" i="26" s="1"/>
  <c r="E43" i="8"/>
  <c r="S35" i="26" s="1"/>
  <c r="D43" i="8"/>
  <c r="R35" i="26" s="1"/>
  <c r="C43" i="8"/>
  <c r="Q35" i="26" s="1"/>
  <c r="B9" i="8"/>
  <c r="B77" i="8" s="1"/>
  <c r="P68" i="26" s="1"/>
  <c r="U139" i="24"/>
  <c r="B84" i="6"/>
  <c r="P76" i="24" s="1"/>
  <c r="U100" i="24"/>
  <c r="U86" i="24"/>
  <c r="U52" i="24"/>
  <c r="C9" i="6"/>
  <c r="Q2" i="24" s="1"/>
  <c r="G10" i="6"/>
  <c r="U3" i="24" s="1"/>
  <c r="U5" i="24"/>
  <c r="E9" i="6"/>
  <c r="S2" i="24" s="1"/>
  <c r="D9" i="6"/>
  <c r="S11" i="24"/>
  <c r="R11" i="24"/>
  <c r="F9" i="6"/>
  <c r="T2" i="24" s="1"/>
  <c r="F84" i="6"/>
  <c r="T76" i="24" s="1"/>
  <c r="E84" i="6"/>
  <c r="S76" i="24" s="1"/>
  <c r="D84" i="6"/>
  <c r="R76" i="24" s="1"/>
  <c r="C84" i="6"/>
  <c r="Q76" i="24" s="1"/>
  <c r="G37" i="5"/>
  <c r="U31" i="20" s="1"/>
  <c r="U3" i="17"/>
  <c r="H20" i="3"/>
  <c r="V5" i="17" s="1"/>
  <c r="I20" i="3"/>
  <c r="W5" i="17" s="1"/>
  <c r="B29" i="7"/>
  <c r="P4" i="25" s="1"/>
  <c r="C29" i="7"/>
  <c r="Q4" i="25" s="1"/>
  <c r="E29" i="7"/>
  <c r="S4" i="25" s="1"/>
  <c r="F29" i="7"/>
  <c r="T4" i="25" s="1"/>
  <c r="G29" i="7"/>
  <c r="U4" i="25" s="1"/>
  <c r="G75" i="5"/>
  <c r="U62" i="20" s="1"/>
  <c r="E70" i="5"/>
  <c r="C70" i="5"/>
  <c r="U50" i="20"/>
  <c r="D70" i="5"/>
  <c r="F70" i="5"/>
  <c r="D11" i="4"/>
  <c r="R25" i="18"/>
  <c r="B11" i="4"/>
  <c r="P25" i="18"/>
  <c r="C74" i="4"/>
  <c r="Q39" i="18" s="1"/>
  <c r="D57" i="4"/>
  <c r="D59" i="4" s="1"/>
  <c r="B74" i="4"/>
  <c r="P39" i="18" s="1"/>
  <c r="V3" i="17"/>
  <c r="W3" i="17"/>
  <c r="Y3" i="17"/>
  <c r="H8" i="2"/>
  <c r="B8" i="2"/>
  <c r="F79" i="1"/>
  <c r="Q119" i="15" s="1"/>
  <c r="F47" i="1"/>
  <c r="F59" i="1" s="1"/>
  <c r="E47" i="1"/>
  <c r="E59" i="1" s="1"/>
  <c r="B47" i="1"/>
  <c r="B62" i="1" s="1"/>
  <c r="P54" i="15" s="1"/>
  <c r="C47" i="1"/>
  <c r="Q42" i="15" s="1"/>
  <c r="Q12" i="15"/>
  <c r="E79" i="1"/>
  <c r="P119" i="15" s="1"/>
  <c r="Q53" i="15"/>
  <c r="A2" i="12"/>
  <c r="A2" i="11"/>
  <c r="A2" i="1"/>
  <c r="A2" i="5"/>
  <c r="A2" i="14"/>
  <c r="A2" i="2"/>
  <c r="A2" i="4"/>
  <c r="A2" i="7"/>
  <c r="F81" i="1"/>
  <c r="Q120" i="15" s="1"/>
  <c r="Q104" i="15"/>
  <c r="Q95" i="15"/>
  <c r="C8" i="4"/>
  <c r="D74" i="4"/>
  <c r="R39" i="18" s="1"/>
  <c r="F8" i="2"/>
  <c r="Q8" i="16"/>
  <c r="C8" i="2"/>
  <c r="P95" i="15"/>
  <c r="E20" i="2"/>
  <c r="S13" i="16" s="1"/>
  <c r="S3" i="16"/>
  <c r="R8" i="16"/>
  <c r="D8" i="2"/>
  <c r="B8" i="4"/>
  <c r="P5" i="18"/>
  <c r="P57" i="15"/>
  <c r="P106" i="15"/>
  <c r="P26" i="18"/>
  <c r="E6" i="10"/>
  <c r="G6" i="10"/>
  <c r="G65" i="5"/>
  <c r="U56" i="20" s="1"/>
  <c r="P2" i="26"/>
  <c r="E77" i="8"/>
  <c r="S68" i="26" s="1"/>
  <c r="B41" i="5"/>
  <c r="P22" i="20"/>
  <c r="G67" i="5"/>
  <c r="U57" i="20" s="1"/>
  <c r="U58" i="20"/>
  <c r="R2" i="24"/>
  <c r="G31" i="12"/>
  <c r="U23" i="30" s="1"/>
  <c r="U2" i="30"/>
  <c r="E31" i="12"/>
  <c r="S23" i="30" s="1"/>
  <c r="S2" i="30"/>
  <c r="C31" i="12"/>
  <c r="Q23" i="30" s="1"/>
  <c r="Q2" i="30"/>
  <c r="G16" i="5"/>
  <c r="U10" i="20" s="1"/>
  <c r="B29" i="13"/>
  <c r="P22" i="31" s="1"/>
  <c r="P2" i="31"/>
  <c r="G27" i="8"/>
  <c r="U20" i="26" s="1"/>
  <c r="G10" i="8"/>
  <c r="U85" i="24"/>
  <c r="S85" i="24"/>
  <c r="Q85" i="24"/>
  <c r="Q3" i="25"/>
  <c r="U3" i="25"/>
  <c r="S3" i="25"/>
  <c r="S45" i="26"/>
  <c r="Q45" i="26"/>
  <c r="T12" i="26"/>
  <c r="R12" i="26"/>
  <c r="P13" i="27"/>
  <c r="B33" i="9"/>
  <c r="P24" i="27" s="1"/>
  <c r="E33" i="9"/>
  <c r="S24" i="27" s="1"/>
  <c r="C33" i="9"/>
  <c r="Q24" i="27" s="1"/>
  <c r="B32" i="10"/>
  <c r="P23" i="28" s="1"/>
  <c r="F32" i="10"/>
  <c r="T23" i="28" s="1"/>
  <c r="D32" i="10"/>
  <c r="R23" i="28" s="1"/>
  <c r="G30" i="11"/>
  <c r="U22" i="29" s="1"/>
  <c r="U2" i="29"/>
  <c r="E30" i="11"/>
  <c r="S22" i="29" s="1"/>
  <c r="S2" i="29"/>
  <c r="C30" i="11"/>
  <c r="Q22" i="29" s="1"/>
  <c r="Q2" i="29"/>
  <c r="G28" i="5"/>
  <c r="U22" i="20" s="1"/>
  <c r="G62" i="6"/>
  <c r="G137" i="6"/>
  <c r="U129" i="24" s="1"/>
  <c r="B9" i="6"/>
  <c r="G19" i="8"/>
  <c r="U12" i="26" s="1"/>
  <c r="A2" i="9"/>
  <c r="G21" i="9" l="1"/>
  <c r="U13" i="27" s="1"/>
  <c r="G9" i="9"/>
  <c r="U5" i="27"/>
  <c r="C77" i="8"/>
  <c r="Q68" i="26" s="1"/>
  <c r="F77" i="8"/>
  <c r="T68" i="26" s="1"/>
  <c r="D77" i="8"/>
  <c r="R68" i="26" s="1"/>
  <c r="D159" i="6"/>
  <c r="R150" i="24" s="1"/>
  <c r="F159" i="6"/>
  <c r="T150" i="24" s="1"/>
  <c r="C159" i="6"/>
  <c r="Q150" i="24" s="1"/>
  <c r="E159" i="6"/>
  <c r="S150" i="24" s="1"/>
  <c r="D8" i="4"/>
  <c r="R5" i="18"/>
  <c r="H20" i="2"/>
  <c r="V13" i="16" s="1"/>
  <c r="V3" i="16"/>
  <c r="B20" i="2"/>
  <c r="P13" i="16" s="1"/>
  <c r="P3" i="16"/>
  <c r="P42" i="15"/>
  <c r="C62" i="1"/>
  <c r="Q54" i="15" s="1"/>
  <c r="G84" i="6"/>
  <c r="U76" i="24" s="1"/>
  <c r="P34" i="20"/>
  <c r="B70" i="5"/>
  <c r="D20" i="2"/>
  <c r="R13" i="16" s="1"/>
  <c r="R3" i="16"/>
  <c r="E81" i="1"/>
  <c r="P120" i="15" s="1"/>
  <c r="P104" i="15"/>
  <c r="C20" i="2"/>
  <c r="Q13" i="16" s="1"/>
  <c r="Q3" i="16"/>
  <c r="F20" i="2"/>
  <c r="T13" i="16" s="1"/>
  <c r="T3" i="16"/>
  <c r="Q2" i="18"/>
  <c r="C21" i="4"/>
  <c r="P2" i="24"/>
  <c r="B159" i="6"/>
  <c r="P150" i="24" s="1"/>
  <c r="U55" i="24"/>
  <c r="G9" i="6"/>
  <c r="G9" i="8"/>
  <c r="U3" i="26"/>
  <c r="G41" i="5"/>
  <c r="B21" i="4"/>
  <c r="P2" i="18"/>
  <c r="U2" i="27" l="1"/>
  <c r="G33" i="9"/>
  <c r="U24" i="27" s="1"/>
  <c r="R2" i="18"/>
  <c r="D21" i="4"/>
  <c r="G42" i="5"/>
  <c r="U35" i="20" s="1"/>
  <c r="U34" i="20"/>
  <c r="G70" i="5"/>
  <c r="U2" i="26"/>
  <c r="G77" i="8"/>
  <c r="U68" i="26" s="1"/>
  <c r="B23" i="4"/>
  <c r="P12" i="18"/>
  <c r="G159" i="6"/>
  <c r="U150" i="24" s="1"/>
  <c r="U2" i="24"/>
  <c r="Q12" i="18"/>
  <c r="C23" i="4"/>
  <c r="D23" i="4" l="1"/>
  <c r="R12" i="18"/>
  <c r="C25" i="4"/>
  <c r="Q13" i="18"/>
  <c r="B25" i="4"/>
  <c r="P13" i="18"/>
  <c r="R13" i="18" l="1"/>
  <c r="D25" i="4"/>
  <c r="B33" i="4"/>
  <c r="P18" i="18" s="1"/>
  <c r="P14" i="18"/>
  <c r="C33" i="4"/>
  <c r="Q18" i="18" s="1"/>
  <c r="Q14" i="18"/>
  <c r="R14" i="18" l="1"/>
  <c r="D33" i="4"/>
  <c r="R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<sst xmlns="http://schemas.openxmlformats.org/spreadsheetml/2006/main" count="4243" uniqueCount="3305">
  <si>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</si>
  <si>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</si>
  <si>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</si>
  <si>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</si>
  <si>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</si>
  <si>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</si>
  <si>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</si>
  <si>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</si>
  <si>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</si>
  <si>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</si>
  <si>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</si>
  <si>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</si>
  <si>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</si>
  <si>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</si>
  <si>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</si>
  <si>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</si>
  <si>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</si>
  <si>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</si>
  <si>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</si>
  <si>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</si>
  <si>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</si>
  <si>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</si>
  <si>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</si>
  <si>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</si>
  <si>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</si>
  <si>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</si>
  <si>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</si>
  <si>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</si>
  <si>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</si>
  <si>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</si>
  <si>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</si>
  <si>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</si>
  <si>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</si>
  <si>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</si>
  <si>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</si>
  <si>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</si>
  <si>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</si>
  <si>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</si>
  <si>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</si>
  <si>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</si>
  <si>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</si>
  <si>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</si>
  <si>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</si>
  <si>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</si>
  <si>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</si>
  <si>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</si>
  <si>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</si>
  <si>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</si>
  <si>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</si>
  <si>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</si>
  <si>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</si>
  <si>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</si>
  <si>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</si>
  <si>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</si>
  <si>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</si>
  <si>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</si>
  <si>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</si>
  <si>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</si>
  <si>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</si>
  <si>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</si>
  <si>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</si>
  <si>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</si>
  <si>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</si>
  <si>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</si>
  <si>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</si>
  <si>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</si>
  <si>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</si>
  <si>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</si>
  <si>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</si>
  <si>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</si>
  <si>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</si>
  <si>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</si>
  <si>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</si>
  <si>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</si>
  <si>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</si>
  <si>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</si>
  <si>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</si>
  <si>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</si>
  <si>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</si>
  <si>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</si>
  <si>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</si>
  <si>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</si>
  <si>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</si>
  <si>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</si>
  <si>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</si>
  <si>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</si>
  <si>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</si>
  <si>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</si>
  <si>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</si>
  <si>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</si>
  <si>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</si>
  <si>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</si>
  <si>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</si>
  <si>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</si>
  <si>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</si>
  <si>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</si>
  <si>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</si>
  <si>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</si>
  <si>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</si>
  <si>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</si>
  <si>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</si>
  <si>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</si>
  <si>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</si>
  <si>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</si>
  <si>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</si>
  <si>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</si>
  <si>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</si>
  <si>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</si>
  <si>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</si>
  <si>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</si>
  <si>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</si>
  <si>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</si>
  <si>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</si>
  <si>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</si>
  <si>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</si>
  <si>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</si>
  <si>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</si>
  <si>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</si>
  <si>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</si>
  <si>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</si>
  <si>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</si>
  <si>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</si>
  <si>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</si>
  <si>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</si>
  <si>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</si>
  <si>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</si>
  <si>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</si>
  <si>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</si>
  <si>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</si>
  <si>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</si>
  <si>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</si>
  <si>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</si>
  <si>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</si>
  <si>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</si>
  <si>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</si>
  <si>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</si>
  <si>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</si>
  <si>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</si>
  <si>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</si>
  <si>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</si>
  <si>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</si>
  <si>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</si>
  <si>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</si>
  <si>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</si>
  <si>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</si>
  <si>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</si>
  <si>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</si>
  <si>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</si>
  <si>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</si>
  <si>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</si>
  <si>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</si>
  <si>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</si>
  <si>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</si>
  <si>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</si>
  <si>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</si>
  <si>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</si>
  <si>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</si>
  <si>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</si>
  <si>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</si>
  <si>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</si>
  <si>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</si>
  <si>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</si>
  <si>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</si>
  <si>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</si>
  <si>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</si>
  <si>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</si>
  <si>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</si>
  <si>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</si>
  <si>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</si>
  <si>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</si>
  <si>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</si>
  <si>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</si>
  <si>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</si>
  <si>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</si>
  <si>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</si>
  <si>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</si>
  <si>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</si>
  <si>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</si>
  <si>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</si>
  <si>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</si>
  <si>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</si>
  <si>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</si>
  <si>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</si>
  <si>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</si>
  <si>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</si>
  <si>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</si>
  <si>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</si>
  <si>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</si>
  <si>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</si>
  <si>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</si>
  <si>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</si>
  <si>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</si>
  <si>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</si>
  <si>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</si>
  <si>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</si>
  <si>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</si>
  <si>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</si>
  <si>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</si>
  <si>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</si>
  <si>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</si>
  <si>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</si>
  <si>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</si>
  <si>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</si>
  <si>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</si>
  <si>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</si>
  <si>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</si>
  <si>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</si>
  <si>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</si>
  <si>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</si>
  <si>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</si>
  <si>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</si>
  <si>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</si>
  <si>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</si>
  <si>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</si>
  <si>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</si>
  <si>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</si>
  <si>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</si>
  <si>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</si>
  <si>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</si>
  <si>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</si>
  <si>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</si>
  <si>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</si>
  <si>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</si>
  <si>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</si>
  <si>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</si>
  <si>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</si>
  <si>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</si>
  <si>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</si>
  <si>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</si>
  <si>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</si>
  <si>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</si>
  <si>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</si>
  <si>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</si>
  <si>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</si>
  <si>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</si>
  <si>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</si>
  <si>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</si>
  <si>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</si>
  <si>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</si>
  <si>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</si>
  <si>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</si>
  <si>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</si>
  <si>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</si>
  <si>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</si>
  <si>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</si>
  <si>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</si>
  <si>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</si>
  <si>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</si>
  <si>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</si>
  <si>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</si>
  <si>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</si>
  <si>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</si>
  <si>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</si>
  <si>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</si>
  <si>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</si>
  <si>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</si>
  <si>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</si>
  <si>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</si>
  <si>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</si>
  <si>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</si>
  <si>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</si>
  <si>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</si>
  <si>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</si>
  <si>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</si>
  <si>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</si>
  <si>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</si>
  <si>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</si>
  <si>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</si>
  <si>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</si>
  <si>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</si>
  <si>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</si>
  <si>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</si>
  <si>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</si>
  <si>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</si>
  <si>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</si>
  <si>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</si>
  <si>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</si>
  <si>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</si>
  <si>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</si>
  <si>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</si>
  <si>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</si>
  <si>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</si>
  <si>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</si>
  <si>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</si>
  <si>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</si>
  <si>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</si>
  <si>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</si>
  <si>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</si>
  <si>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</si>
  <si>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</si>
  <si>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</si>
  <si>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</si>
  <si>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</si>
  <si>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</si>
  <si>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</si>
  <si>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</si>
  <si>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</si>
  <si>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</si>
  <si>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</si>
  <si>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</si>
  <si>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</si>
  <si>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</si>
  <si>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</si>
  <si>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</si>
  <si>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</si>
  <si>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</si>
  <si>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</si>
  <si>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</si>
  <si>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</si>
  <si>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</si>
  <si>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</si>
  <si>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</si>
  <si>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</si>
  <si>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</si>
  <si>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</si>
  <si>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</si>
  <si>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</si>
  <si>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</si>
  <si>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</si>
  <si>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</si>
  <si>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</si>
  <si>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</si>
  <si>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</si>
  <si>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</si>
  <si>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</si>
  <si>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</si>
  <si>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</si>
  <si>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</si>
  <si>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</si>
  <si>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</si>
  <si>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</si>
  <si>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</si>
  <si>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</si>
  <si>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</si>
  <si>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</si>
  <si>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</si>
  <si>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</si>
  <si>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</si>
  <si>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</si>
  <si>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</si>
  <si>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</si>
  <si>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</si>
  <si>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</si>
  <si>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</si>
  <si>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</si>
  <si>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</si>
  <si>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</si>
  <si>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</si>
  <si>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</si>
  <si>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</si>
  <si>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</si>
  <si>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</si>
  <si>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</si>
  <si>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</si>
  <si>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</si>
  <si>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</si>
  <si>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</si>
  <si>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</si>
  <si>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</si>
  <si>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</si>
  <si>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</si>
  <si>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</si>
  <si>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</si>
  <si>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</si>
  <si>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</si>
  <si>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</si>
  <si>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</si>
  <si>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</si>
  <si>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</si>
  <si>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</si>
  <si>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</si>
  <si>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</si>
  <si>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</si>
  <si>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</si>
  <si>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</si>
  <si>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</si>
  <si>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</si>
  <si>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</si>
  <si>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</si>
  <si>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</si>
  <si>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</si>
  <si>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</si>
  <si>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</si>
  <si>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</si>
  <si>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</si>
  <si>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</si>
  <si>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</si>
  <si>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</si>
  <si>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</si>
  <si>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</si>
  <si>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</si>
  <si>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</si>
  <si>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</si>
  <si>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</si>
  <si>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</si>
  <si>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</si>
  <si>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</si>
  <si>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</si>
  <si>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</si>
  <si>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</si>
  <si>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</si>
  <si>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</si>
  <si>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</si>
  <si>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</si>
  <si>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</si>
  <si>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</si>
  <si>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</si>
  <si>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</si>
  <si>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</si>
  <si>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</si>
  <si>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</si>
  <si>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</si>
  <si>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</si>
  <si>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</si>
  <si>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</si>
  <si>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</si>
  <si>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</si>
  <si>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</si>
  <si>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</si>
  <si>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</si>
  <si>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</si>
  <si>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</si>
  <si>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</si>
  <si>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</si>
  <si>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</si>
  <si>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</si>
  <si>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</si>
  <si>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</si>
  <si>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</si>
  <si>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</si>
  <si>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</si>
  <si>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</si>
  <si>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</si>
  <si>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</si>
  <si>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</si>
  <si>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</si>
  <si>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</si>
  <si>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</si>
  <si>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</si>
  <si>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</si>
  <si>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</si>
  <si>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</si>
  <si>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</si>
  <si>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</si>
  <si>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</si>
  <si>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</si>
  <si>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</si>
  <si>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</si>
  <si>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</si>
  <si>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</si>
  <si>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</si>
  <si>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</si>
  <si>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</si>
  <si>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</si>
  <si>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</si>
  <si>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</si>
  <si>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</si>
  <si>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</si>
  <si>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</si>
  <si>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</si>
  <si>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</si>
  <si>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</si>
  <si>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</si>
  <si>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</si>
  <si>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</si>
  <si>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</si>
  <si>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</si>
  <si>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</si>
  <si>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</si>
  <si>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</si>
  <si>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</si>
  <si>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</si>
  <si>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</si>
  <si>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</si>
  <si>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</si>
  <si>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</si>
  <si>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</si>
  <si>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</si>
  <si>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</si>
  <si>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</si>
  <si>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</si>
  <si>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</si>
  <si>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</si>
  <si>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</si>
  <si>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</si>
  <si>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</si>
  <si>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</si>
  <si>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</si>
  <si>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</si>
  <si>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</si>
  <si>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</si>
  <si>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</si>
  <si>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</si>
  <si>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</si>
  <si>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</si>
  <si>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</si>
  <si>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</si>
  <si>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</si>
  <si>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</si>
  <si>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</si>
  <si>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</si>
  <si>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</si>
  <si>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</si>
  <si>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</si>
  <si>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</si>
  <si>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</si>
  <si>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</si>
  <si>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</si>
  <si>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</si>
  <si>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</si>
  <si>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</si>
  <si>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</si>
  <si>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</si>
  <si>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</si>
  <si>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</si>
  <si>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</si>
  <si>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</si>
  <si>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</si>
  <si>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</si>
  <si>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</si>
  <si>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</si>
  <si>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</si>
  <si>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</si>
  <si>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</si>
  <si>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</si>
  <si>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</si>
  <si>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</si>
  <si>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</si>
  <si>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</si>
  <si>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</si>
  <si>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</si>
  <si>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</si>
  <si>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</si>
  <si>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</si>
  <si>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</si>
  <si>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</si>
  <si>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</si>
  <si>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</si>
  <si>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</si>
  <si>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</si>
  <si>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</si>
  <si>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</si>
  <si>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</si>
  <si>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</si>
  <si>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</si>
  <si>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</si>
  <si>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</si>
  <si>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</si>
  <si>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</si>
  <si>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</si>
  <si>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</si>
  <si>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</si>
  <si>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</si>
  <si>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</si>
  <si>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</si>
  <si>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</si>
  <si>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</si>
  <si>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</si>
  <si>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</si>
  <si>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</si>
  <si>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</si>
  <si>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</si>
  <si>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</si>
  <si>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</si>
  <si>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</si>
  <si>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</si>
  <si>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</si>
  <si>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</si>
  <si>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</si>
  <si>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</si>
  <si>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</si>
  <si>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</si>
  <si>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</si>
  <si>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</si>
  <si>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</si>
  <si>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</si>
  <si>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</si>
  <si>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</si>
  <si>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</si>
  <si>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</si>
  <si>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</si>
  <si>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</si>
  <si>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</si>
  <si>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</si>
  <si>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</si>
  <si>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</si>
  <si>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</si>
  <si>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</si>
  <si>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</si>
  <si>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</si>
  <si>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</si>
  <si>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</si>
  <si>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</si>
  <si>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</si>
  <si>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</si>
  <si>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</si>
  <si>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</si>
  <si>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</si>
  <si>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</si>
  <si>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</si>
  <si>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</si>
  <si>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</si>
  <si>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</si>
  <si>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</si>
  <si>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</si>
  <si>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</si>
  <si>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</si>
  <si>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</si>
  <si>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</si>
  <si>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</si>
  <si>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</si>
  <si>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</si>
  <si>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</si>
  <si>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</si>
  <si>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</si>
  <si>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</si>
  <si>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</si>
  <si>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</si>
  <si>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</si>
  <si>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</si>
  <si>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</si>
  <si>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</si>
  <si>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</si>
  <si>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</si>
  <si>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</si>
  <si>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</si>
  <si>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</si>
  <si>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</si>
  <si>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</si>
  <si>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</si>
  <si>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</si>
  <si>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</si>
  <si>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</si>
  <si>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</si>
  <si>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</si>
  <si>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</si>
  <si>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</si>
  <si>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</si>
  <si>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</si>
  <si>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</si>
  <si>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</si>
  <si>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</si>
  <si>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</si>
  <si>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</si>
  <si>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</si>
  <si>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</si>
  <si>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</si>
  <si>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</si>
  <si>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</si>
  <si>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</si>
  <si>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</si>
  <si>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</si>
  <si>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</si>
  <si>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</si>
  <si>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</si>
  <si>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</si>
  <si>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</si>
  <si>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</si>
  <si>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</si>
  <si>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</si>
  <si>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</si>
  <si>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</si>
  <si>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</si>
  <si>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</si>
  <si>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</si>
  <si>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</si>
  <si>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</si>
  <si>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</si>
  <si>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</si>
  <si>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</si>
  <si>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</si>
  <si>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</si>
  <si>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</si>
  <si>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</si>
  <si>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</si>
  <si>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</si>
  <si>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</si>
  <si>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</si>
  <si>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</si>
  <si>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</si>
  <si>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</si>
  <si>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</si>
  <si>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</si>
  <si>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</si>
  <si>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</si>
  <si>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</si>
  <si>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</si>
  <si>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</si>
  <si>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</si>
  <si>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</si>
  <si>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</si>
  <si>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</si>
  <si>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</si>
  <si>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</si>
  <si>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</si>
  <si>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</si>
  <si>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</si>
  <si>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</si>
  <si>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</si>
  <si>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</si>
  <si>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</si>
  <si>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</si>
  <si>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</si>
  <si>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</si>
  <si>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</si>
  <si>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</si>
  <si>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</si>
  <si>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</si>
  <si>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</si>
  <si>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</si>
  <si>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</si>
  <si>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</si>
  <si>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</si>
  <si>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</si>
  <si>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</si>
  <si>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</si>
  <si>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</si>
  <si>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</si>
  <si>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</si>
  <si>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</si>
  <si>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</si>
  <si>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</si>
  <si>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</si>
  <si>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</si>
  <si>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</si>
  <si>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</si>
  <si>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</si>
  <si>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</si>
  <si>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</si>
  <si>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</si>
  <si>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</si>
  <si>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</si>
  <si>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</si>
  <si>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</si>
  <si>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</si>
  <si>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</si>
  <si>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</si>
  <si>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</si>
  <si>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</si>
  <si>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</si>
  <si>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</si>
  <si>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</si>
  <si>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</si>
  <si>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</si>
  <si>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</si>
  <si>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</si>
  <si>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</si>
  <si>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</si>
  <si>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</si>
  <si>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</si>
  <si>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</si>
  <si>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</si>
  <si>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</si>
  <si>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</si>
  <si>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</si>
  <si>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</si>
  <si>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</si>
  <si>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</si>
  <si>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</si>
  <si>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</si>
  <si>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</si>
  <si>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</si>
  <si>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</si>
  <si>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</si>
  <si>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</si>
  <si>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</si>
  <si>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</si>
  <si>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</si>
  <si>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</si>
  <si>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</si>
  <si>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</si>
  <si>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</si>
  <si>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</si>
  <si>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</si>
  <si>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</si>
  <si>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</si>
  <si>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</si>
  <si>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</si>
  <si>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</si>
  <si>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</si>
  <si>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</si>
  <si>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</si>
  <si>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</si>
  <si>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</si>
  <si>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</si>
  <si>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</si>
  <si>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</si>
  <si>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</si>
  <si>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</si>
  <si>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</si>
  <si>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</si>
  <si>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</si>
  <si>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</si>
  <si>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</si>
  <si>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</si>
  <si>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</si>
  <si>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</si>
  <si>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</si>
  <si>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</si>
  <si>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</si>
  <si>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</si>
  <si>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</si>
  <si>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</si>
  <si>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</si>
  <si>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</si>
  <si>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</si>
  <si>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</si>
  <si>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</si>
  <si>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</si>
  <si>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</si>
  <si>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</si>
  <si>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</si>
  <si>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</si>
  <si>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</si>
  <si>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</si>
  <si>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</si>
  <si>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</si>
  <si>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</si>
  <si>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</si>
  <si>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</si>
  <si>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</si>
  <si>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</si>
  <si>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</si>
  <si>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</si>
  <si>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</si>
  <si>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</si>
  <si>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</si>
  <si>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</si>
  <si>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</si>
  <si>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</si>
  <si>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</si>
  <si>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</si>
  <si>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</si>
  <si>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</si>
  <si>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</si>
  <si>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</si>
  <si>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</si>
  <si>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</si>
  <si>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</si>
  <si>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</si>
  <si>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</si>
  <si>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</si>
  <si>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</si>
  <si>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</si>
  <si>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</si>
  <si>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</si>
  <si>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</si>
  <si>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</si>
  <si>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</si>
  <si>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</si>
  <si>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</si>
  <si>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</si>
  <si>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</si>
  <si>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</si>
  <si>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</si>
  <si>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</si>
  <si>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</si>
  <si>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</si>
  <si>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</si>
  <si>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</si>
  <si>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</si>
  <si>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</si>
  <si>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</si>
  <si>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</si>
  <si>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</si>
  <si>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</si>
  <si>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</si>
  <si>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</si>
  <si>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</si>
  <si>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</si>
  <si>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</si>
  <si>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</si>
  <si>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</si>
  <si>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</si>
  <si>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</si>
  <si>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</si>
  <si>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</si>
  <si>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</si>
  <si>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</si>
  <si>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</si>
  <si>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</si>
  <si>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</si>
  <si>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</si>
  <si>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</si>
  <si>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</si>
  <si>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</si>
  <si>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</si>
  <si>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</si>
  <si>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</si>
  <si>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</si>
  <si>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</si>
  <si>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</si>
  <si>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</si>
  <si>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</si>
  <si>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</si>
  <si>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</si>
  <si>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</si>
  <si>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</si>
  <si>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</si>
  <si>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</si>
  <si>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</si>
  <si>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</si>
  <si>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</si>
  <si>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</si>
  <si>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</si>
  <si>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</si>
  <si>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</si>
  <si>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</si>
  <si>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</si>
  <si>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</si>
  <si>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</si>
  <si>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</si>
  <si>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</si>
  <si>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</si>
  <si>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</si>
  <si>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</si>
  <si>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</si>
  <si>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</si>
  <si>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</si>
  <si>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</si>
  <si>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</si>
  <si>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</si>
  <si>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</si>
  <si>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</si>
  <si>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</si>
  <si>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</si>
  <si>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</si>
  <si>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</si>
  <si>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</si>
  <si>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</si>
  <si>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</si>
  <si>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</si>
  <si>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</si>
  <si>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</si>
  <si>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</si>
  <si>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</si>
  <si>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</si>
  <si>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</si>
  <si>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</si>
  <si>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</si>
  <si>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</si>
  <si>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</si>
  <si>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</si>
  <si>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</si>
  <si>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</si>
  <si>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</si>
  <si>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</si>
  <si>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</si>
  <si>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</si>
  <si>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</si>
  <si>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</si>
  <si>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</si>
  <si>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</si>
  <si>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</si>
  <si>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</si>
  <si>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</si>
  <si>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</si>
  <si>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</si>
  <si>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</si>
  <si>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</si>
  <si>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</si>
  <si>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</si>
  <si>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</si>
  <si>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</si>
  <si>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</si>
  <si>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</si>
  <si>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</si>
  <si>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</si>
  <si>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</si>
  <si>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</si>
  <si>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</si>
  <si>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</si>
  <si>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</si>
  <si>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</si>
  <si>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</si>
  <si>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</si>
  <si>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</si>
  <si>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</si>
  <si>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</si>
  <si>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</si>
  <si>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</si>
  <si>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</si>
  <si>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</si>
  <si>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</si>
  <si>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</si>
  <si>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</si>
  <si>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</si>
  <si>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</si>
  <si>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</si>
  <si>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</si>
  <si>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</si>
  <si>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</si>
  <si>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</si>
  <si>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</si>
  <si>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</si>
  <si>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</si>
  <si>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</si>
  <si>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</si>
  <si>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</si>
  <si>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</si>
  <si>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</si>
  <si>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</si>
  <si>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</si>
  <si>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</si>
  <si>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</si>
  <si>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</si>
  <si>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</si>
  <si>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</si>
  <si>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</si>
  <si>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</si>
  <si>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</si>
  <si>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</si>
  <si>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</si>
  <si>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</si>
  <si>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</si>
  <si>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</si>
  <si>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</si>
  <si>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</si>
  <si>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</si>
  <si>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</si>
  <si>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</si>
  <si>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</si>
  <si>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</si>
  <si>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</si>
  <si>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</si>
  <si>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</si>
  <si>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</si>
  <si>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</si>
  <si>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</si>
  <si>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</si>
  <si>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</si>
  <si>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</si>
  <si>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</si>
  <si>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</si>
  <si>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</si>
  <si>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</si>
  <si>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</si>
  <si>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</si>
  <si>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</si>
  <si>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</si>
  <si>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</si>
  <si>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</si>
  <si>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</si>
  <si>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</si>
  <si>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</si>
  <si>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</si>
  <si>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</si>
  <si>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</si>
  <si>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</si>
  <si>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</si>
  <si>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</si>
  <si>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</si>
  <si>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</si>
  <si>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</si>
  <si>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</si>
  <si>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</si>
  <si>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</si>
  <si>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</si>
  <si>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</si>
  <si>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</si>
  <si>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</si>
  <si>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</si>
  <si>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</si>
  <si>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</si>
  <si>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</si>
  <si>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</si>
  <si>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</si>
  <si>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</si>
  <si>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</si>
  <si>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</si>
  <si>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</si>
  <si>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</si>
  <si>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</si>
  <si>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</si>
  <si>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</si>
  <si>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</si>
  <si>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</si>
  <si>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</si>
  <si>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</si>
  <si>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</si>
  <si>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</si>
  <si>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</si>
  <si>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</si>
  <si>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</si>
  <si>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</si>
  <si>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</si>
  <si>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</si>
  <si>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</si>
  <si>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</si>
  <si>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</si>
  <si>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</si>
  <si>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</si>
  <si>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</si>
  <si>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</si>
  <si>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</si>
  <si>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</si>
  <si>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</si>
  <si>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</si>
  <si>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</si>
  <si>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</si>
  <si>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</si>
  <si>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</si>
  <si>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</si>
  <si>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</si>
  <si>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</si>
  <si>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</si>
  <si>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</si>
  <si>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</si>
  <si>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</si>
  <si>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</si>
  <si>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</si>
  <si>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</si>
  <si>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</si>
  <si>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</si>
  <si>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</si>
  <si>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</si>
  <si>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</si>
  <si>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</si>
  <si>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</si>
  <si>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</si>
  <si>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</si>
  <si>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</si>
  <si>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</si>
  <si>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</si>
  <si>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</si>
  <si>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</si>
  <si>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</si>
  <si>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</si>
  <si>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</si>
  <si>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</si>
  <si>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</si>
  <si>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</si>
  <si>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</si>
  <si>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</si>
  <si>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</si>
  <si>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</si>
  <si>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</si>
  <si>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</si>
  <si>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</si>
  <si>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</si>
  <si>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</si>
  <si>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</si>
  <si>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</si>
  <si>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</si>
  <si>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</si>
  <si>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</si>
  <si>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</si>
  <si>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</si>
  <si>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</si>
  <si>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</si>
  <si>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</si>
  <si>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</si>
  <si>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</si>
  <si>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</si>
  <si>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</si>
  <si>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</si>
  <si>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</si>
  <si>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</si>
  <si>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</si>
  <si>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</si>
  <si>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</si>
  <si>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</si>
  <si>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</si>
  <si>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</si>
  <si>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</si>
  <si>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</si>
  <si>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</si>
  <si>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</si>
  <si>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</si>
  <si>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</si>
  <si>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</si>
  <si>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</si>
  <si>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</si>
  <si>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</si>
  <si>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</si>
  <si>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</si>
  <si>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</si>
  <si>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</si>
  <si>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</si>
  <si>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</si>
  <si>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</si>
  <si>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</si>
  <si>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</si>
  <si>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</si>
  <si>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</si>
  <si>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</si>
  <si>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</si>
  <si>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</si>
  <si>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</si>
  <si>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</si>
  <si>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</si>
  <si>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</si>
  <si>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</si>
  <si>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</si>
  <si>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</si>
  <si>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</si>
  <si>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</si>
  <si>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</si>
  <si>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</si>
  <si>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</si>
  <si>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</si>
  <si>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</si>
  <si>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</si>
  <si>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</si>
  <si>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</si>
  <si>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</si>
  <si>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</si>
  <si>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</si>
  <si>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</si>
  <si>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</si>
  <si>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</si>
  <si>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</si>
  <si>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</si>
  <si>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</si>
  <si>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</si>
  <si>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</si>
  <si>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</si>
  <si>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</si>
  <si>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</si>
  <si>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</si>
  <si>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</si>
  <si>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</si>
  <si>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</si>
  <si>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</si>
  <si>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</si>
  <si>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</si>
  <si>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</si>
  <si>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</si>
  <si>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</si>
  <si>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</si>
  <si>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</si>
  <si>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</si>
  <si>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</si>
  <si>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</si>
  <si>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</si>
  <si>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</si>
  <si>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</si>
  <si>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</si>
  <si>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</si>
  <si>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</si>
  <si>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</si>
  <si>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</si>
  <si>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</si>
  <si>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</si>
  <si>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</si>
  <si>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</si>
  <si>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</si>
  <si>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</si>
  <si>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</si>
  <si>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</si>
  <si>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</si>
  <si>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</si>
  <si>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</si>
  <si>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</si>
  <si>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</si>
  <si>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</si>
  <si>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</si>
  <si>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</si>
  <si>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</si>
  <si>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</si>
  <si>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</si>
  <si>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</si>
  <si>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</si>
  <si>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</si>
  <si>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</si>
  <si>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</si>
  <si>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</si>
  <si>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</si>
  <si>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</si>
  <si>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</si>
  <si>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</si>
  <si>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</si>
  <si>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</si>
  <si>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</si>
  <si>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</si>
  <si>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</si>
  <si>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</si>
  <si>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</si>
  <si>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</si>
  <si>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</si>
  <si>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</si>
  <si>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</si>
  <si>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</si>
  <si>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</si>
  <si>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</si>
  <si>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</si>
  <si>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</si>
  <si>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</si>
  <si>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</si>
  <si>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</si>
  <si>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</si>
  <si>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</si>
  <si>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</si>
  <si>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</si>
  <si>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</si>
  <si>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</si>
  <si>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</si>
  <si>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</si>
  <si>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</si>
  <si>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</si>
  <si>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</si>
  <si>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</si>
  <si>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</si>
  <si>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</si>
  <si>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</si>
  <si>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</si>
  <si>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</si>
  <si>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</si>
  <si>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</si>
  <si>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</si>
  <si>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</si>
  <si>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</si>
  <si>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</si>
  <si>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</si>
  <si>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</si>
  <si>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</si>
  <si>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</si>
  <si>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</si>
  <si>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</si>
  <si>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</si>
  <si>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</si>
  <si>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</si>
  <si>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</si>
  <si>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</si>
  <si>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</si>
  <si>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</si>
  <si>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</si>
  <si>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</si>
  <si>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</si>
  <si>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</si>
  <si>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</si>
  <si>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</si>
  <si>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</si>
  <si>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</si>
  <si>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</si>
  <si>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</si>
  <si>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</si>
  <si>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</si>
  <si>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</si>
  <si>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</si>
  <si>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</si>
  <si>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</si>
  <si>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</si>
  <si>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</si>
  <si>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</si>
  <si>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</si>
  <si>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</si>
  <si>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</si>
  <si>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</si>
  <si>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</si>
  <si>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</si>
  <si>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</si>
  <si>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</si>
  <si>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</si>
  <si>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</si>
  <si>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</si>
  <si>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</si>
  <si>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</si>
  <si>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</si>
  <si>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</si>
  <si>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</si>
  <si>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</si>
  <si>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</si>
  <si>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</si>
  <si>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</si>
  <si>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</si>
  <si>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</si>
  <si>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</si>
  <si>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</si>
  <si>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</si>
  <si>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</si>
  <si>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</si>
  <si>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</si>
  <si>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</si>
  <si>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</si>
  <si>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</si>
  <si>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</si>
  <si>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</si>
  <si>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</si>
  <si>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</si>
  <si>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</si>
  <si>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</si>
  <si>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</si>
  <si>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</si>
  <si>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</si>
  <si>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</si>
  <si>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</si>
  <si>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</si>
  <si>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</si>
  <si>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</si>
  <si>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</si>
  <si>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</si>
  <si>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</si>
  <si>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</si>
  <si>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</si>
  <si>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</si>
  <si>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</si>
  <si>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</si>
  <si>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</si>
  <si>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</si>
  <si>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</si>
  <si>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</si>
  <si>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</si>
  <si>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</si>
  <si>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</si>
  <si>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</si>
  <si>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</si>
  <si>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</si>
  <si>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</si>
  <si>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</si>
  <si>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</si>
  <si>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</si>
  <si>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</si>
  <si>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</si>
  <si>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</si>
  <si>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</si>
  <si>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</si>
  <si>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</si>
  <si>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</si>
  <si>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</si>
  <si>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</si>
  <si>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</si>
  <si>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</si>
  <si>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</si>
  <si>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</si>
  <si>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</si>
  <si>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</si>
  <si>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</si>
  <si>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</si>
  <si>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</si>
  <si>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</si>
  <si>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</si>
  <si>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</si>
  <si>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</si>
  <si>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</si>
  <si>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</si>
  <si>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</si>
  <si>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</si>
  <si>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</si>
  <si>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</si>
  <si>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</si>
  <si>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</si>
  <si>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</si>
  <si>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</si>
  <si>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</si>
  <si>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</si>
  <si>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</si>
  <si>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</si>
  <si>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</si>
  <si>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</si>
  <si>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</si>
  <si>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</si>
  <si>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</si>
  <si>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</si>
  <si>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</si>
  <si>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</si>
  <si>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</si>
  <si>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</si>
  <si>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</si>
  <si>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</si>
  <si>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</si>
  <si>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</si>
  <si>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</si>
  <si>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</si>
  <si>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</si>
  <si>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</si>
  <si>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</si>
  <si>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</si>
  <si>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</si>
  <si>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</si>
  <si>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</si>
  <si>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</si>
  <si>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</si>
  <si>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</si>
  <si>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</si>
  <si>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</si>
  <si>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</si>
  <si>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</si>
  <si>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</si>
  <si>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</si>
  <si>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</si>
  <si>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</si>
  <si>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</si>
  <si>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</si>
  <si>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</si>
  <si>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</si>
  <si>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</si>
  <si>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</si>
  <si>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</si>
  <si>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</si>
  <si>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</si>
  <si>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</si>
  <si>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</si>
  <si>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</si>
  <si>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</si>
  <si>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</si>
  <si>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</si>
  <si>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</si>
  <si>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</si>
  <si>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</si>
  <si>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</si>
  <si>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</si>
  <si>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</si>
  <si>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</si>
  <si>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</si>
  <si>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</si>
  <si>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</si>
  <si>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</si>
  <si>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</si>
  <si>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</si>
  <si>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</si>
  <si>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</si>
  <si>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</si>
  <si>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</si>
  <si>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</si>
  <si>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</si>
  <si>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</si>
  <si>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</si>
  <si>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</si>
  <si>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</si>
  <si>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</si>
  <si>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</si>
  <si>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</si>
  <si>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</si>
  <si>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</si>
  <si>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</si>
  <si>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</si>
  <si>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</si>
  <si>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</si>
  <si>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</si>
  <si>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</si>
  <si>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</si>
  <si>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</si>
  <si>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</si>
  <si>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</si>
  <si>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</si>
  <si>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</si>
  <si>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</si>
  <si>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</si>
  <si>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</si>
  <si>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</si>
  <si>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</si>
  <si>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</si>
  <si>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</si>
  <si>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</si>
  <si>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</si>
  <si>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</si>
  <si>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</si>
  <si>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</si>
  <si>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</si>
  <si>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</si>
  <si>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</si>
  <si>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</si>
  <si>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</si>
  <si>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</si>
  <si>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</si>
  <si>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</si>
  <si>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</si>
  <si>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</si>
  <si>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</si>
  <si>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</si>
  <si>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</si>
  <si>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</si>
  <si>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</si>
  <si>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</si>
  <si>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</si>
  <si>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</si>
  <si>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</si>
  <si>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</si>
  <si>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</si>
  <si>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</si>
  <si>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</si>
  <si>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</si>
  <si>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</si>
  <si>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</si>
  <si>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</si>
  <si>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</si>
  <si>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</si>
  <si>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</si>
  <si>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</si>
  <si>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</si>
  <si>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</si>
  <si>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</si>
  <si>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</si>
  <si>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</si>
  <si>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</si>
  <si>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</si>
  <si>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</si>
  <si>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</si>
  <si>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</si>
  <si>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</si>
  <si>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</si>
  <si>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</si>
  <si>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</si>
  <si>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</si>
  <si>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</si>
  <si>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</si>
  <si>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</si>
  <si>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</si>
  <si>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</si>
  <si>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</si>
  <si>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</si>
  <si>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</si>
  <si>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</si>
  <si>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</si>
  <si>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</si>
  <si>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</si>
  <si>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</si>
  <si>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</si>
  <si>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</si>
  <si>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</si>
  <si>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</si>
  <si>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</si>
  <si>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</si>
  <si>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</si>
  <si>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</si>
  <si>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</si>
  <si>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</si>
  <si>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</si>
  <si>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</si>
  <si>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</si>
  <si>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</si>
  <si>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</si>
  <si>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</si>
  <si>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</si>
  <si>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</si>
  <si>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</si>
  <si>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</si>
  <si>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</si>
  <si>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</si>
  <si>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</si>
  <si>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</si>
  <si>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</si>
  <si>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</si>
  <si>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</si>
  <si>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</si>
  <si>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</si>
  <si>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</si>
  <si>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</si>
  <si>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</si>
  <si>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</si>
  <si>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</si>
  <si>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</si>
  <si>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</si>
  <si>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</si>
  <si>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</si>
  <si>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</si>
  <si>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</si>
  <si>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</si>
  <si>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</si>
  <si>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</si>
  <si>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</si>
  <si>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</si>
  <si>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</si>
  <si>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</si>
  <si>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</si>
  <si>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</si>
  <si>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</si>
  <si>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</si>
  <si>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</si>
  <si>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</si>
  <si>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</si>
  <si>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</si>
  <si>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</si>
  <si>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</si>
  <si>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</si>
  <si>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</si>
  <si>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</si>
  <si>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</si>
  <si>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</si>
  <si>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</si>
  <si>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</si>
  <si>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</si>
  <si>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</si>
  <si>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</si>
  <si>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</si>
  <si>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</si>
  <si>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</si>
  <si>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</si>
  <si>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</si>
  <si>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</si>
  <si>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</si>
  <si>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</si>
  <si>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</si>
  <si>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</si>
  <si>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</si>
  <si>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</si>
  <si>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</si>
  <si>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</si>
  <si>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</si>
  <si>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</si>
  <si>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</si>
  <si>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</si>
  <si>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</si>
  <si>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</si>
  <si>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</si>
  <si>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</si>
  <si>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</si>
  <si>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</si>
  <si>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</si>
  <si>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</si>
  <si>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</si>
  <si>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</si>
  <si>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</si>
  <si>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</si>
  <si>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</si>
  <si>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</si>
  <si>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</si>
  <si>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</si>
  <si>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</si>
  <si>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</si>
  <si>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</si>
  <si>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</si>
  <si>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</si>
  <si>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</si>
  <si>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</si>
  <si>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</si>
  <si>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</si>
  <si>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</si>
  <si>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</si>
  <si>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</si>
  <si>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</si>
  <si>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</si>
  <si>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</si>
  <si>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</si>
  <si>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</si>
  <si>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</si>
  <si>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</si>
  <si>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</si>
  <si>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</si>
  <si>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</si>
  <si>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</si>
  <si>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</si>
  <si>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</si>
  <si>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</si>
  <si>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</si>
  <si>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</si>
  <si>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</si>
  <si>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</si>
  <si>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</si>
  <si>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</si>
  <si>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</si>
  <si>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</si>
  <si>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</si>
  <si>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</si>
  <si>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</si>
  <si>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</si>
  <si>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</si>
  <si>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</si>
  <si>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</si>
  <si>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</si>
  <si>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</si>
  <si>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</si>
  <si>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</si>
  <si>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</si>
  <si>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</si>
  <si>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</si>
  <si>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</si>
  <si>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</si>
  <si>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</si>
  <si>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</si>
  <si>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</si>
  <si>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</si>
  <si>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</si>
  <si>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</si>
  <si>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</si>
  <si>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</si>
  <si>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</si>
  <si>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</si>
  <si>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</si>
  <si>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</si>
  <si>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</si>
  <si>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</si>
  <si>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</si>
  <si>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</si>
  <si>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</si>
  <si>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</si>
  <si>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</si>
  <si>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</si>
  <si>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</si>
  <si>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</si>
  <si>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</si>
  <si>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</si>
  <si>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</si>
  <si>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</si>
  <si>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</si>
  <si>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</si>
  <si>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</si>
  <si>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</si>
  <si>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</si>
  <si>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</si>
  <si>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</si>
  <si>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</si>
  <si>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</si>
  <si>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</si>
  <si>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</si>
  <si>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</si>
  <si>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</si>
  <si>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</si>
  <si>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</si>
  <si>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</si>
  <si>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</si>
  <si>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</si>
  <si>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</si>
  <si>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</si>
  <si>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</si>
  <si>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</si>
  <si>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</si>
  <si>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</si>
  <si>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</si>
  <si>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</si>
  <si>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</si>
  <si>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</si>
  <si>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</si>
  <si>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</si>
  <si>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</si>
  <si>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</si>
  <si>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</si>
  <si>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</si>
  <si>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</si>
  <si>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</si>
  <si>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</si>
  <si>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</si>
  <si>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</si>
  <si>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</si>
  <si>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</si>
  <si>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</si>
  <si>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</si>
  <si>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</si>
  <si>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</si>
  <si>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</si>
  <si>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</si>
  <si>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</si>
  <si>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</si>
  <si>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</si>
  <si>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</si>
  <si>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</si>
  <si>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</si>
  <si>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</si>
  <si>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</si>
  <si>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</si>
  <si>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</si>
  <si>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</si>
  <si>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</si>
  <si>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</si>
  <si>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</si>
  <si>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</si>
  <si>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</si>
  <si>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</si>
  <si>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</si>
  <si>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</si>
  <si>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</si>
  <si>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</si>
  <si>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</si>
  <si>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</si>
  <si>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</si>
  <si>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</si>
  <si>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</si>
  <si>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</si>
  <si>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</si>
  <si>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</si>
  <si>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</si>
  <si>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</si>
  <si>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</si>
  <si>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</si>
  <si>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</si>
  <si>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</si>
  <si>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</si>
  <si>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</si>
  <si>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</si>
  <si>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</si>
  <si>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</si>
  <si>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</si>
  <si>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</si>
  <si>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</si>
  <si>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</si>
  <si>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</si>
  <si>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</si>
  <si>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</si>
  <si>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</si>
  <si>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</si>
  <si>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</si>
  <si>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</si>
  <si>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</si>
  <si>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</si>
  <si>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</si>
  <si>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</si>
  <si>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</si>
  <si>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</si>
  <si>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</si>
  <si>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</si>
  <si>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</si>
  <si>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</si>
  <si>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</si>
  <si>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</si>
  <si>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</si>
  <si>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</si>
  <si>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</si>
  <si>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</si>
  <si>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</si>
  <si>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</si>
  <si>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</si>
  <si>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</si>
  <si>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</si>
  <si>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</si>
  <si>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</si>
  <si>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</si>
  <si>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</si>
  <si>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</si>
  <si>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</si>
  <si>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</si>
  <si>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</si>
  <si>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</si>
  <si>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</si>
  <si>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</si>
  <si>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</si>
  <si>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</si>
  <si>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</si>
  <si>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</si>
  <si>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</si>
  <si>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</si>
  <si>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</si>
  <si>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</si>
  <si>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</si>
  <si>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</si>
  <si>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</si>
  <si>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</si>
  <si>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</si>
  <si>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</si>
  <si>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</si>
  <si>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</si>
  <si>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</si>
  <si>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</si>
  <si>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</si>
  <si>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</si>
  <si>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</si>
  <si>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</si>
  <si>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</si>
  <si>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</si>
  <si>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</si>
  <si>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</si>
  <si>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</si>
  <si>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</si>
  <si>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</si>
  <si>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</si>
  <si>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</si>
  <si>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</si>
  <si>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</si>
  <si>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</si>
  <si>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</si>
  <si>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</si>
  <si>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</si>
  <si>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</si>
  <si>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</si>
  <si>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</si>
  <si>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</si>
  <si>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</si>
  <si>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</si>
  <si>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</si>
  <si>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</si>
  <si>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</si>
  <si>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</si>
  <si>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</si>
  <si>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</si>
  <si>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</si>
  <si>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</si>
  <si>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</si>
  <si>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</si>
  <si>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</si>
  <si>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</si>
  <si>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</si>
  <si>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</si>
  <si>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</si>
  <si>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</si>
  <si>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</si>
  <si>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</si>
  <si>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</si>
  <si>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</si>
  <si>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</si>
  <si>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</si>
  <si>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</si>
  <si>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</si>
  <si>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</si>
  <si>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</si>
  <si>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</si>
  <si>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</si>
  <si>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</si>
  <si>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</si>
  <si>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</si>
  <si>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</si>
  <si>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</si>
  <si>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</si>
  <si>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</si>
  <si>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</si>
  <si>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</si>
  <si>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</si>
  <si>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</si>
  <si>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</si>
  <si>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</si>
  <si>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</si>
  <si>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</si>
  <si>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</si>
  <si>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</si>
  <si>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</si>
  <si>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</si>
  <si>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</si>
  <si>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</si>
  <si>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</si>
  <si>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</si>
  <si>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</si>
  <si>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</si>
  <si>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</si>
  <si>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</si>
  <si>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</si>
  <si>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</si>
  <si>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</si>
  <si>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</si>
  <si>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</si>
  <si>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</si>
  <si>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</si>
  <si>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</si>
  <si>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</si>
  <si>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</si>
  <si>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</si>
  <si>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</si>
  <si>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</si>
  <si>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</si>
  <si>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</si>
  <si>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</si>
  <si>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</si>
  <si>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</si>
  <si>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</si>
  <si>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</si>
  <si>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</si>
  <si>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</si>
  <si>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</si>
  <si>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</si>
  <si>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</si>
  <si>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</si>
  <si>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</si>
  <si>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</si>
  <si>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</si>
  <si>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</si>
  <si>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</si>
  <si>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</si>
  <si>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</si>
  <si>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</si>
  <si>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</si>
  <si>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</si>
  <si>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</si>
  <si>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</si>
  <si>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</si>
  <si>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</si>
  <si>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</si>
  <si>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</si>
  <si>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</si>
  <si>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</si>
  <si>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</si>
  <si>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</si>
  <si>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</si>
  <si>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</si>
  <si>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</si>
  <si>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</si>
  <si>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</si>
  <si>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</si>
  <si>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</si>
  <si>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</si>
  <si>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</si>
  <si>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</si>
  <si>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</si>
  <si>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</si>
  <si>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</si>
  <si>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</si>
  <si>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</si>
  <si>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</si>
  <si>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</si>
  <si>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</si>
  <si>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</si>
  <si>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</si>
  <si>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</si>
  <si>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</si>
  <si>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</si>
  <si>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</si>
  <si>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</si>
  <si>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</si>
  <si>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</si>
  <si>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</si>
  <si>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</si>
  <si>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</si>
  <si>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</si>
  <si>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</si>
  <si>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</si>
  <si>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</si>
  <si>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</si>
  <si>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</si>
  <si>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</si>
  <si>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</si>
  <si>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</si>
  <si>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</si>
  <si>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</si>
  <si>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</si>
  <si>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</si>
  <si>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</si>
  <si>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</si>
  <si>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</si>
  <si>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</si>
  <si>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</si>
  <si>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</si>
  <si>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</si>
  <si>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</si>
  <si>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</si>
  <si>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</si>
  <si>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</si>
  <si>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</si>
  <si>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</si>
  <si>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</si>
  <si>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</si>
  <si>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</si>
  <si>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</si>
  <si>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</si>
  <si>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</si>
  <si>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</si>
  <si>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</si>
  <si>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</si>
  <si>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</si>
  <si>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</si>
  <si>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</si>
  <si>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</si>
  <si>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</si>
  <si>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</si>
  <si>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</si>
  <si>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</si>
  <si>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</si>
  <si>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</si>
  <si>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</si>
  <si>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</si>
  <si>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</si>
  <si>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</si>
  <si>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</si>
  <si>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</si>
  <si>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</si>
  <si>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</si>
  <si>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</si>
  <si>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</si>
  <si>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</si>
  <si>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</si>
  <si>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</si>
  <si>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</si>
  <si>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</si>
  <si>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</si>
  <si>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</si>
  <si>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</si>
  <si>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</si>
  <si>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</si>
  <si>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</si>
  <si>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</si>
  <si>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</si>
  <si>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</si>
  <si>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</si>
  <si>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</si>
  <si>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</si>
  <si>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</si>
  <si>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</si>
  <si>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</si>
  <si>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</si>
  <si>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</si>
  <si>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</si>
  <si>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</si>
  <si>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</si>
  <si>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</si>
  <si>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</si>
  <si>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</si>
  <si>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</si>
  <si>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</si>
  <si>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</si>
  <si>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</si>
  <si>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</si>
  <si>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</si>
  <si>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</si>
  <si>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</si>
  <si>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</si>
  <si>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</si>
  <si>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</si>
  <si>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</si>
  <si>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</si>
  <si>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</si>
  <si>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</si>
  <si>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</si>
  <si>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</si>
  <si>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</si>
  <si>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</si>
  <si>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</si>
  <si>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</si>
  <si>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</si>
  <si>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</si>
  <si>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</si>
  <si>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</si>
  <si>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</si>
  <si>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</si>
  <si>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</si>
  <si>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</si>
  <si>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</si>
  <si>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</si>
  <si>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</si>
  <si>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</si>
  <si>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</si>
  <si>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</si>
  <si>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</si>
  <si>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</si>
  <si>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</si>
  <si>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</si>
  <si>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</si>
  <si>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</si>
  <si>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</si>
  <si>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</si>
  <si>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</si>
  <si>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</si>
  <si>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</si>
  <si>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</si>
  <si>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</si>
  <si>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</si>
  <si>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</si>
  <si>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</si>
  <si>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</si>
  <si>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</si>
  <si>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</si>
  <si>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</si>
  <si>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</si>
  <si>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</si>
  <si>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</si>
  <si>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</si>
  <si>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</si>
  <si>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</si>
  <si>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</si>
  <si>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</si>
  <si>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</si>
  <si>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</si>
  <si>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</si>
  <si>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</si>
  <si>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</si>
  <si>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</si>
  <si>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</si>
  <si>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</si>
  <si>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</si>
  <si>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</si>
  <si>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</si>
  <si>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</si>
  <si>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</si>
  <si>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</si>
  <si>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</si>
  <si>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</si>
  <si>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</si>
  <si>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</si>
  <si>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</si>
  <si>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</si>
  <si>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</si>
  <si>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</si>
  <si>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</si>
  <si>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</si>
  <si>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</si>
  <si>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</si>
  <si>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</si>
  <si>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</si>
  <si>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</si>
  <si>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</si>
  <si>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</si>
  <si>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</si>
  <si>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</si>
  <si>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</si>
  <si>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</si>
  <si>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</si>
  <si>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</si>
  <si>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</si>
  <si>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</si>
  <si>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</si>
  <si>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</si>
  <si>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</si>
  <si>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</si>
  <si>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</si>
  <si>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</si>
  <si>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</si>
  <si>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</si>
  <si>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</si>
  <si>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</si>
  <si>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</si>
  <si>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</si>
  <si>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</si>
  <si>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</si>
  <si>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</si>
  <si>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</si>
  <si>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</si>
  <si>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</si>
  <si>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</si>
  <si>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</si>
  <si>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</si>
  <si>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</si>
  <si>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</si>
  <si>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</si>
  <si>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</si>
  <si>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</si>
  <si>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</si>
  <si>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</si>
  <si>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</si>
  <si>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</si>
  <si>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</si>
  <si>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</si>
  <si>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</si>
  <si>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</si>
  <si>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</si>
  <si>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</si>
  <si>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</si>
  <si>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</si>
  <si>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</si>
  <si>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</si>
  <si>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</si>
  <si>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</si>
  <si>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</si>
  <si>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</si>
  <si>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</si>
  <si>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</si>
  <si>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</si>
  <si>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</si>
  <si>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</si>
  <si>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</si>
  <si>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</si>
  <si>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</si>
  <si>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</si>
  <si>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</si>
  <si>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</si>
  <si>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</si>
  <si>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</si>
  <si>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</si>
  <si>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</si>
  <si>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</si>
  <si>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</si>
  <si>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</si>
  <si>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</si>
  <si>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</si>
  <si>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</si>
  <si>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</si>
  <si>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</si>
  <si>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</si>
  <si>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</si>
  <si>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</si>
  <si>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</si>
  <si>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</si>
  <si>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</si>
  <si>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</si>
  <si>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</si>
  <si>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</si>
  <si>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</si>
  <si>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</si>
  <si>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</si>
  <si>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</si>
  <si>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</si>
  <si>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</si>
  <si>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</si>
  <si>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</si>
  <si>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</si>
  <si>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</si>
  <si>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</si>
  <si>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</si>
  <si>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</si>
  <si>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</si>
  <si>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</si>
  <si>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</si>
  <si>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</si>
  <si>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</si>
  <si>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</si>
  <si>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</si>
  <si>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</si>
  <si>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</si>
  <si>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</si>
  <si>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</si>
  <si>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</si>
  <si>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</si>
  <si>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</si>
  <si>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</si>
  <si>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</si>
  <si>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</si>
  <si>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</si>
  <si>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</si>
  <si>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</si>
  <si>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</si>
  <si>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</si>
  <si>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</si>
  <si>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</si>
  <si>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</si>
  <si>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</si>
  <si>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</si>
  <si>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</si>
  <si>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</si>
  <si>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</si>
  <si>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</si>
  <si>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</si>
  <si>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</si>
  <si>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</si>
  <si>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</si>
  <si>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</si>
  <si>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</si>
  <si>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</si>
  <si>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</si>
  <si>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</si>
  <si>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</si>
  <si>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</si>
  <si>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</si>
  <si>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</si>
  <si>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</si>
  <si>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</si>
  <si>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</si>
  <si>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</si>
  <si>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</si>
  <si>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</si>
  <si>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</si>
  <si>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</si>
  <si>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</si>
  <si>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</si>
  <si>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</si>
  <si>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</si>
  <si>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</si>
  <si>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</si>
  <si>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</si>
  <si>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</si>
  <si>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</si>
  <si>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</si>
  <si>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</si>
  <si>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</si>
  <si>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</si>
  <si>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</si>
  <si>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</si>
  <si>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</si>
  <si>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</si>
  <si>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</si>
  <si>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</si>
  <si>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</si>
  <si>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</si>
  <si>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</si>
  <si>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</si>
  <si>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</si>
  <si>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</si>
  <si>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</si>
  <si>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</si>
  <si>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</si>
  <si>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</si>
  <si>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</si>
  <si>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</si>
  <si>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</si>
  <si>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</si>
  <si>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</si>
  <si>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</si>
  <si>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</si>
  <si>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</si>
  <si>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</si>
  <si>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</si>
  <si>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</si>
  <si>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</si>
  <si>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</si>
  <si>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</si>
  <si>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</si>
  <si>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</si>
  <si>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</si>
  <si>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</si>
  <si>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</si>
  <si>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</si>
  <si>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</si>
  <si>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</si>
  <si>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</si>
  <si>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</si>
  <si>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</si>
  <si>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</si>
  <si>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</si>
  <si>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</si>
  <si>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</si>
  <si>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</si>
  <si>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</si>
  <si>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</si>
  <si>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</si>
  <si>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</si>
  <si>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</si>
  <si>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</si>
  <si>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</si>
  <si>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</si>
  <si>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</si>
  <si>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</si>
  <si>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</si>
  <si>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</si>
  <si>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</si>
  <si>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</si>
  <si>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</si>
  <si>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</si>
  <si>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</si>
  <si>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</si>
  <si>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</si>
  <si>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</si>
  <si>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</si>
  <si>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</si>
  <si>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</si>
  <si>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</si>
  <si>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</si>
  <si>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</si>
  <si>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</si>
  <si>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</si>
  <si>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</si>
  <si>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</si>
  <si>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</si>
  <si>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</si>
  <si>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</si>
  <si>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</si>
  <si>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</si>
  <si>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</si>
  <si>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</si>
  <si>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</si>
  <si>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</si>
  <si>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</si>
  <si>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</si>
  <si>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</si>
  <si>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</si>
  <si>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</si>
  <si>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</si>
  <si>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</si>
  <si>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</si>
  <si>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</si>
  <si>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</si>
  <si>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</si>
  <si>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</si>
  <si>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</si>
  <si>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</si>
  <si>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</si>
  <si>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</si>
  <si>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</si>
  <si>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</si>
  <si>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</si>
  <si>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</si>
  <si>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</si>
  <si>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</si>
  <si>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</si>
  <si>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</si>
  <si>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</si>
  <si>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</si>
  <si>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</si>
  <si>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</si>
  <si>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</si>
  <si>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</si>
  <si>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</si>
  <si>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</si>
  <si>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</si>
  <si>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</si>
  <si>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</si>
  <si>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</si>
  <si>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</si>
  <si>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</si>
  <si>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</si>
  <si>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</si>
  <si>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</si>
  <si>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</si>
  <si>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</si>
  <si>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</si>
  <si>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</si>
  <si>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</si>
  <si>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</si>
  <si>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</si>
  <si>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</si>
  <si>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</si>
  <si>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</si>
  <si>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</si>
  <si>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</si>
  <si>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</si>
  <si>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</si>
  <si>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</si>
  <si>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</si>
  <si>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</si>
  <si>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</si>
  <si>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</si>
  <si>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</si>
  <si>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</si>
  <si>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</si>
  <si>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</si>
  <si>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</si>
  <si>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</si>
  <si>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</si>
  <si>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</si>
  <si>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</si>
  <si>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</si>
  <si>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</si>
  <si>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</si>
  <si>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</si>
  <si>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</si>
  <si>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</si>
  <si>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</si>
  <si>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</si>
  <si>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</si>
  <si>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</si>
  <si>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</si>
  <si>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</si>
  <si>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</si>
  <si>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</si>
  <si>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</si>
  <si>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</si>
  <si>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</si>
  <si>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</si>
  <si>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</si>
  <si>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</si>
  <si>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</si>
  <si>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</si>
  <si>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</si>
  <si>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</si>
  <si>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</si>
  <si>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</si>
  <si>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</si>
  <si>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</si>
  <si>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</si>
  <si>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</si>
  <si>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</si>
  <si>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</si>
  <si>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</si>
  <si>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</si>
  <si>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</si>
  <si>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</si>
  <si>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</si>
  <si>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</si>
  <si>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</si>
  <si>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</si>
  <si>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</si>
  <si>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</si>
  <si>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</si>
  <si>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</si>
  <si>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</si>
  <si>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</si>
  <si>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</si>
  <si>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</si>
  <si>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</si>
  <si>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</si>
  <si>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</si>
  <si>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</si>
  <si>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</si>
  <si>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</si>
  <si>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</si>
  <si>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</si>
  <si>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</si>
  <si>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</si>
  <si>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</si>
  <si>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</si>
  <si>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</si>
  <si>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</si>
  <si>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</si>
  <si>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</si>
  <si>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</si>
  <si>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</si>
  <si>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</si>
  <si>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</si>
  <si>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</si>
  <si>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</si>
  <si>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</si>
  <si>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</si>
  <si>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</si>
  <si>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</si>
  <si>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</si>
  <si>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</si>
  <si>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</si>
  <si>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</si>
  <si>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</si>
  <si>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</si>
  <si>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</si>
  <si>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</si>
  <si>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</si>
  <si>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</si>
  <si>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</si>
  <si>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</si>
  <si>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</si>
  <si>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</si>
  <si>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</si>
  <si>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</si>
  <si>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</si>
  <si>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</si>
  <si>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</si>
  <si>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</si>
  <si>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</si>
  <si>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</si>
  <si>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</si>
  <si>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</si>
  <si>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</si>
  <si>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</si>
  <si>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</si>
  <si>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</si>
  <si>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</si>
  <si>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</si>
  <si>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</si>
  <si>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</si>
  <si>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</si>
  <si>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</si>
  <si>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</si>
  <si>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</si>
  <si>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</si>
  <si>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</si>
  <si>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</si>
  <si>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</si>
  <si>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</si>
  <si>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</si>
  <si>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</si>
  <si>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</si>
  <si>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</si>
  <si>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</si>
  <si>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</si>
  <si>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</si>
  <si>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</si>
  <si>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</si>
  <si>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</si>
  <si>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</si>
  <si>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</si>
  <si>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</si>
  <si>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</si>
  <si>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</si>
  <si>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</si>
  <si>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</si>
  <si>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</si>
  <si>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</si>
  <si>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</si>
  <si>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</si>
  <si>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</si>
  <si>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</si>
  <si>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</si>
  <si>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</si>
  <si>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</si>
  <si>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</si>
  <si>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</si>
  <si>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</si>
  <si>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</si>
  <si>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</si>
  <si>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</si>
  <si>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</si>
  <si>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</si>
  <si>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</si>
  <si>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</si>
  <si>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</si>
  <si>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</si>
  <si>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</si>
  <si>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</si>
  <si>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</si>
  <si>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</si>
  <si>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</si>
  <si>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</si>
  <si>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</si>
  <si>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</si>
  <si>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</si>
  <si>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</si>
  <si>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</si>
  <si>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</si>
  <si>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</si>
  <si>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</si>
  <si>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</si>
  <si>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</si>
  <si>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</si>
  <si>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</si>
  <si>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</si>
  <si>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</si>
  <si>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</si>
  <si>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</si>
  <si>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</si>
  <si>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</si>
  <si>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</si>
  <si>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</si>
  <si>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</si>
  <si>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</si>
  <si>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</si>
  <si>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</si>
  <si>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</si>
  <si>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</si>
  <si>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</si>
  <si>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</si>
  <si>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</si>
  <si>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</si>
  <si>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</si>
  <si>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</si>
  <si>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</si>
  <si>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</si>
  <si>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</si>
  <si>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</si>
  <si>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</si>
  <si>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</si>
  <si>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</si>
  <si>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</si>
  <si>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</si>
  <si>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</si>
  <si>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</si>
  <si>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</si>
  <si>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</si>
  <si>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</si>
  <si>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</si>
  <si>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</si>
  <si>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</si>
  <si>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</si>
  <si>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</si>
  <si>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</si>
  <si>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</si>
  <si>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</si>
  <si>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</si>
  <si>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</si>
  <si>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</si>
  <si>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</si>
  <si>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</si>
  <si>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</si>
  <si>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</si>
  <si>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</si>
  <si>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</si>
  <si>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</si>
  <si>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</si>
  <si>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</si>
  <si>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</si>
  <si>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</si>
  <si>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</si>
  <si>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</si>
  <si>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</si>
  <si>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</si>
  <si>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</si>
  <si>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</si>
  <si>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</si>
  <si>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</si>
  <si>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</si>
  <si>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</si>
  <si>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</si>
  <si>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</si>
  <si>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</si>
  <si>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</si>
  <si>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</si>
  <si>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</si>
  <si>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</si>
  <si>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</si>
  <si>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</si>
  <si>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</si>
  <si>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</si>
  <si>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</si>
  <si>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</si>
  <si>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</si>
  <si>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</si>
  <si>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</si>
  <si>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</si>
  <si>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</si>
  <si>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</si>
  <si>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</si>
  <si>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</si>
  <si>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</si>
  <si>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</si>
  <si>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</si>
  <si>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</si>
  <si>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</si>
  <si>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</si>
  <si>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</si>
  <si>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</si>
  <si>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</si>
  <si>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</si>
  <si>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</si>
  <si>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</si>
  <si>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</si>
  <si>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</si>
  <si>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</si>
  <si>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</si>
  <si>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</si>
  <si>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</si>
  <si>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</si>
  <si>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</si>
  <si>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</si>
  <si>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</si>
  <si>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</si>
  <si>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</si>
  <si>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</si>
  <si>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</si>
  <si>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</si>
  <si>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</si>
  <si>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</si>
  <si>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</si>
  <si>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</si>
  <si>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</si>
  <si>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</si>
  <si>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</si>
  <si>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</si>
  <si>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</si>
  <si>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</si>
  <si>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</si>
  <si>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</si>
  <si>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</si>
  <si>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</si>
  <si>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</si>
  <si>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</si>
  <si>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</si>
  <si>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</si>
  <si>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</si>
  <si>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</si>
  <si>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</si>
  <si>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</si>
  <si>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</si>
  <si>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</si>
  <si>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</si>
  <si>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</si>
  <si>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</si>
  <si>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</si>
  <si>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</si>
  <si>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</si>
  <si>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</si>
  <si>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</si>
  <si>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</si>
  <si>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</si>
  <si>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</si>
  <si>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</si>
  <si>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</si>
  <si>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</si>
  <si>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</si>
  <si>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</si>
  <si>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</si>
  <si>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</si>
  <si>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</si>
  <si>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</si>
  <si>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</si>
  <si>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</si>
  <si>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</si>
  <si>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</si>
  <si>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</si>
  <si>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</si>
  <si>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</si>
  <si>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</si>
  <si>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</si>
  <si>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</si>
  <si>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</si>
  <si>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</si>
  <si>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</si>
  <si>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</si>
  <si>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</si>
  <si>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</si>
  <si>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</si>
  <si>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</si>
  <si>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</si>
  <si>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</si>
  <si>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</si>
  <si>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</si>
  <si>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</si>
  <si>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</si>
  <si>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</si>
  <si>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</si>
  <si>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</si>
  <si>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</si>
  <si>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</si>
  <si>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</si>
  <si>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</si>
  <si>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</si>
  <si>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</si>
  <si>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</si>
  <si>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</si>
  <si>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</si>
  <si>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</si>
  <si>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</si>
  <si>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</si>
  <si>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</si>
  <si>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</si>
  <si>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</si>
  <si>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</si>
  <si>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</si>
  <si>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</si>
  <si>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</si>
  <si>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</si>
  <si>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</si>
  <si>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</si>
  <si>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</si>
  <si>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</si>
  <si>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</si>
  <si>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</si>
  <si>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</si>
  <si>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</si>
  <si>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</si>
  <si>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</si>
  <si>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</si>
  <si>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</si>
  <si>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</si>
  <si>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</si>
  <si>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</si>
  <si>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</si>
  <si>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</si>
  <si>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</si>
  <si>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</si>
  <si>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</si>
  <si>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</si>
  <si>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</si>
  <si>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</si>
  <si>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</si>
  <si>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</si>
  <si>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</si>
  <si>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</si>
  <si>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</si>
  <si>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</si>
  <si>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</si>
  <si>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</si>
  <si>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</si>
  <si>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</si>
  <si>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</si>
  <si>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</si>
  <si>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</si>
  <si>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</si>
  <si>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</si>
  <si>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</si>
  <si>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</si>
  <si>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</si>
  <si>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</si>
  <si>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</si>
  <si>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</si>
  <si>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</si>
  <si>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</si>
  <si>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</si>
  <si>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</si>
  <si>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</si>
  <si>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</si>
  <si>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</si>
  <si>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</si>
  <si>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</si>
  <si>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</si>
  <si>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</si>
  <si>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</si>
  <si>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</si>
  <si>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</si>
  <si>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</si>
  <si>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</si>
  <si>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</si>
  <si>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</si>
  <si>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</si>
  <si>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</si>
  <si>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</si>
  <si>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</si>
  <si>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</si>
  <si>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</si>
  <si>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</si>
  <si>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</si>
  <si>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</si>
  <si>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</si>
  <si>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</si>
  <si>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</si>
  <si>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</si>
  <si>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</si>
  <si>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</si>
  <si>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</si>
  <si>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</si>
  <si>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</si>
  <si>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</si>
  <si>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</si>
  <si>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</si>
  <si>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</si>
  <si>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</si>
  <si>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</si>
  <si>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</si>
  <si>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</si>
  <si>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</si>
  <si>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</si>
  <si>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</si>
  <si>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</si>
  <si>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</si>
  <si>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</si>
  <si>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</si>
  <si>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</si>
  <si>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</si>
  <si>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</si>
  <si>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</si>
  <si>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</si>
  <si>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</si>
  <si>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</si>
  <si>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</si>
  <si>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</si>
  <si>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</si>
  <si>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</si>
  <si>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</si>
  <si>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</si>
  <si>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</si>
  <si>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</si>
  <si>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</si>
  <si>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</si>
  <si>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</si>
  <si>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</si>
  <si>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</si>
  <si>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</si>
  <si>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</si>
  <si>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</si>
  <si>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</si>
  <si>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</si>
  <si>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</si>
  <si>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</si>
  <si>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</si>
  <si>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</si>
  <si>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</si>
  <si>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</si>
  <si>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</si>
  <si>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</si>
  <si>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</si>
  <si>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</si>
  <si>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</si>
  <si>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</si>
  <si>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</si>
  <si>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</si>
  <si>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</si>
  <si>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</si>
  <si>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</si>
  <si>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</si>
  <si>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</si>
  <si>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</si>
  <si>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</si>
  <si>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</si>
  <si>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</si>
  <si>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</si>
  <si>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</si>
  <si>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</si>
  <si>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</si>
  <si>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</si>
  <si>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</si>
  <si>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</si>
  <si>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</si>
  <si>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</si>
  <si>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</si>
  <si>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</si>
  <si>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</si>
  <si>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</si>
  <si>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</si>
  <si>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</si>
  <si>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</si>
  <si>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</si>
  <si>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</si>
  <si>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</si>
  <si>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</si>
  <si>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</si>
  <si>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</si>
  <si>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</si>
  <si>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</si>
  <si>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</si>
  <si>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</si>
  <si>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</si>
  <si>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</si>
  <si>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</si>
  <si>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</si>
  <si>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</si>
  <si>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</si>
  <si>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</si>
  <si>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</si>
  <si>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</si>
  <si>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</si>
  <si>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</si>
  <si>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</si>
  <si>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</si>
  <si>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</si>
  <si>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</si>
  <si>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</si>
  <si>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</si>
  <si>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</si>
  <si>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</si>
  <si>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</si>
  <si>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</si>
  <si>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</si>
  <si>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</si>
  <si>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</si>
  <si>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</si>
  <si>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</si>
  <si>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</si>
  <si>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</si>
  <si>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</si>
  <si>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</si>
  <si>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</si>
  <si>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</si>
  <si>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</si>
  <si>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</si>
  <si>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</si>
  <si>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</si>
  <si>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</si>
  <si>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</si>
  <si>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</si>
  <si>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</si>
  <si>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</si>
  <si>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</si>
  <si>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</si>
  <si>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</si>
  <si>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</si>
  <si>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</si>
  <si>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</si>
  <si>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</si>
  <si>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</si>
  <si>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</si>
  <si>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</si>
  <si>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</si>
  <si>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</si>
  <si>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</si>
  <si>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</si>
  <si>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</si>
  <si>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</si>
  <si>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</si>
  <si>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</si>
  <si>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</si>
  <si>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</si>
  <si>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</si>
  <si>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</si>
  <si>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</si>
  <si>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</si>
  <si>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</si>
  <si>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</si>
  <si>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</si>
  <si>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</si>
  <si>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</si>
  <si>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</si>
  <si>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</si>
  <si>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</si>
  <si>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</si>
  <si>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</si>
  <si>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</si>
  <si>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</si>
  <si>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</si>
  <si>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</si>
  <si>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</si>
  <si>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</si>
  <si>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</si>
  <si>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</si>
  <si>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</si>
  <si>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</si>
  <si>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</si>
  <si>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</si>
  <si>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</si>
  <si>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</si>
  <si>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</si>
  <si>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</si>
  <si>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</si>
  <si>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</si>
  <si>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</si>
  <si>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</si>
  <si>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</si>
  <si>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</si>
  <si>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</si>
  <si>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</si>
  <si>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</si>
  <si>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</si>
  <si>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</si>
  <si>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</si>
  <si>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</si>
  <si>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</si>
  <si>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</si>
  <si>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</si>
  <si>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</si>
  <si>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</si>
  <si>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</si>
  <si>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</si>
  <si>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</si>
  <si>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</si>
  <si>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</si>
  <si>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</si>
  <si>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</si>
  <si>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</si>
  <si>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</si>
  <si>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</si>
  <si>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</si>
  <si>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</si>
  <si>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</si>
  <si>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</si>
  <si>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</si>
  <si>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</si>
  <si>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</si>
  <si>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</si>
  <si>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</si>
  <si>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</si>
  <si>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</si>
  <si>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</si>
  <si>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</si>
  <si>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</si>
  <si>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</si>
  <si>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</si>
  <si>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</si>
  <si>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</si>
  <si>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</si>
  <si>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</si>
  <si>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</si>
  <si>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</si>
  <si>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</si>
  <si>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</si>
  <si>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</si>
  <si>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</si>
  <si>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</si>
  <si>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</si>
  <si>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</si>
  <si>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</si>
  <si>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</si>
  <si>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</si>
  <si>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</si>
  <si>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</si>
  <si>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</si>
  <si>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</si>
  <si>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</si>
  <si>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</si>
  <si>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</si>
  <si>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</si>
  <si>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</si>
  <si>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</si>
  <si>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</si>
  <si>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</si>
  <si>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</si>
  <si>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</si>
  <si>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</si>
  <si>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</si>
  <si>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</si>
  <si>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</si>
  <si>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</si>
  <si>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</si>
  <si>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</si>
  <si>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</si>
  <si>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</si>
  <si>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</si>
  <si>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2017 y al 30 de septiembre de 2018 (b)</t>
  </si>
  <si>
    <t>Del 1 de enero al 30 de septiembre de 2018 (b)</t>
  </si>
  <si>
    <t>INSTITUTO MUNICIPAL DE PLANEACIÓN DEL MUNICIPIO DE SAN MIGUEL DE ALLENDE,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</si>
</sst>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view="pageBreakPreview" zoomScale="60" zoomScaleNormal="10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xWindow="709" yWindow="265"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view="pageBreakPreview" zoomScale="60" zoomScaleNormal="80" workbookViewId="0">
      <selection activeCell="B65" sqref="B65:D6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INSTITUTO MUNICIPAL DE PLANEACIÓN DEL MUNICIPIO DE SAN MIGUEL DE ALLENDE,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septiembre de 2018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1934224.67</v>
      </c>
      <c r="C8" s="40">
        <f t="shared" ref="C8:D8" si="0">SUM(C9:C11)</f>
        <v>870913.21</v>
      </c>
      <c r="D8" s="40">
        <f t="shared" si="0"/>
        <v>767882.07</v>
      </c>
    </row>
    <row r="9" spans="1:11" x14ac:dyDescent="0.25">
      <c r="A9" s="53" t="s">
        <v>169</v>
      </c>
      <c r="B9" s="23">
        <v>1248224.67</v>
      </c>
      <c r="C9" s="23">
        <v>870913.21</v>
      </c>
      <c r="D9" s="23">
        <v>767882.07</v>
      </c>
    </row>
    <row r="10" spans="1:11" x14ac:dyDescent="0.25">
      <c r="A10" s="53" t="s">
        <v>170</v>
      </c>
      <c r="B10" s="23">
        <v>686000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2092952.29</v>
      </c>
      <c r="C13" s="40">
        <f t="shared" ref="C13:D13" si="2">C14+C15</f>
        <v>1442872.83</v>
      </c>
      <c r="D13" s="40">
        <f t="shared" si="2"/>
        <v>1442872.83</v>
      </c>
    </row>
    <row r="14" spans="1:11" x14ac:dyDescent="0.25">
      <c r="A14" s="53" t="s">
        <v>172</v>
      </c>
      <c r="B14" s="23">
        <v>1406952.29</v>
      </c>
      <c r="C14" s="23">
        <v>756872.83</v>
      </c>
      <c r="D14" s="23">
        <v>756872.83</v>
      </c>
    </row>
    <row r="15" spans="1:11" x14ac:dyDescent="0.25">
      <c r="A15" s="53" t="s">
        <v>173</v>
      </c>
      <c r="B15" s="23">
        <v>686000</v>
      </c>
      <c r="C15" s="23">
        <v>686000</v>
      </c>
      <c r="D15" s="23">
        <v>686000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11996.98</v>
      </c>
      <c r="D17" s="40">
        <f>D18+D19</f>
        <v>11996.98</v>
      </c>
    </row>
    <row r="18" spans="1:4" x14ac:dyDescent="0.25">
      <c r="A18" s="53" t="s">
        <v>175</v>
      </c>
      <c r="B18" s="119">
        <v>0</v>
      </c>
      <c r="C18" s="23">
        <v>11996.98</v>
      </c>
      <c r="D18" s="23">
        <v>11996.98</v>
      </c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-158727.62000000011</v>
      </c>
      <c r="C21" s="40">
        <f t="shared" ref="C21:D21" si="4">C8-C13+C17</f>
        <v>-559962.64000000013</v>
      </c>
      <c r="D21" s="40">
        <f t="shared" si="4"/>
        <v>-662993.78000000014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-158727.62000000011</v>
      </c>
      <c r="C23" s="40">
        <f t="shared" ref="C23:D23" si="5">C21-C11</f>
        <v>-559962.64000000013</v>
      </c>
      <c r="D23" s="40">
        <f t="shared" si="5"/>
        <v>-662993.78000000014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-158727.62000000011</v>
      </c>
      <c r="C25" s="40">
        <f t="shared" ref="C25" si="6">C23-C17</f>
        <v>-571959.62000000011</v>
      </c>
      <c r="D25" s="40">
        <f>D23-D17</f>
        <v>-674990.76000000013</v>
      </c>
    </row>
    <row r="26" spans="1:4" ht="14.25" x14ac:dyDescent="0.4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-158727.62000000011</v>
      </c>
      <c r="C33" s="61">
        <f t="shared" ref="C33:D33" si="8">C25+C29</f>
        <v>-571959.62000000011</v>
      </c>
      <c r="D33" s="61">
        <f t="shared" si="8"/>
        <v>-674990.76000000013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1248224.67</v>
      </c>
      <c r="C48" s="124">
        <f>C9</f>
        <v>870913.21</v>
      </c>
      <c r="D48" s="124">
        <f t="shared" ref="D48" si="12">D9</f>
        <v>767882.07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1406952.29</v>
      </c>
      <c r="C53" s="60">
        <f t="shared" ref="C53:D53" si="14">C14</f>
        <v>756872.83</v>
      </c>
      <c r="D53" s="60">
        <f t="shared" si="14"/>
        <v>756872.83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11996.98</v>
      </c>
      <c r="D55" s="60">
        <f t="shared" si="15"/>
        <v>11996.98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-158727.62000000011</v>
      </c>
      <c r="C57" s="61">
        <f>C48+C49-C53+C55</f>
        <v>126037.36</v>
      </c>
      <c r="D57" s="61">
        <f t="shared" ref="D57" si="16">D48+D49-D53+D55</f>
        <v>23006.21999999999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-158727.62000000011</v>
      </c>
      <c r="C59" s="61">
        <f t="shared" ref="C59:D59" si="17">C57-C49</f>
        <v>126037.36</v>
      </c>
      <c r="D59" s="61">
        <f t="shared" si="17"/>
        <v>23006.21999999999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686000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686000</v>
      </c>
      <c r="C68" s="23">
        <f t="shared" ref="C68:D68" si="20">C15</f>
        <v>686000</v>
      </c>
      <c r="D68" s="23">
        <f t="shared" si="20"/>
        <v>686000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-686000</v>
      </c>
      <c r="D72" s="40">
        <f t="shared" si="22"/>
        <v>-686000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-686000</v>
      </c>
      <c r="D74" s="40">
        <f t="shared" ref="D74" si="23">D72-D64</f>
        <v>-686000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1934224.67</v>
      </c>
      <c r="Q2" s="18">
        <f>'Formato 4'!C8</f>
        <v>870913.21</v>
      </c>
      <c r="R2" s="18">
        <f>'Formato 4'!D8</f>
        <v>767882.07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1248224.67</v>
      </c>
      <c r="Q3" s="18">
        <f>'Formato 4'!C9</f>
        <v>870913.21</v>
      </c>
      <c r="R3" s="18">
        <f>'Formato 4'!D9</f>
        <v>767882.07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686000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2092952.29</v>
      </c>
      <c r="Q6" s="18">
        <f>'Formato 4'!C13</f>
        <v>1442872.83</v>
      </c>
      <c r="R6" s="18">
        <f>'Formato 4'!D13</f>
        <v>1442872.83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1406952.29</v>
      </c>
      <c r="Q7" s="18">
        <f>'Formato 4'!C14</f>
        <v>756872.83</v>
      </c>
      <c r="R7" s="18">
        <f>'Formato 4'!D14</f>
        <v>756872.83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686000</v>
      </c>
      <c r="Q8" s="18">
        <f>'Formato 4'!C15</f>
        <v>686000</v>
      </c>
      <c r="R8" s="18">
        <f>'Formato 4'!D15</f>
        <v>686000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11996.98</v>
      </c>
      <c r="R9" s="18">
        <f>'Formato 4'!D17</f>
        <v>11996.98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11996.98</v>
      </c>
      <c r="R10" s="18">
        <f>'Formato 4'!D18</f>
        <v>11996.98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-158727.62000000011</v>
      </c>
      <c r="Q12" s="18">
        <f>'Formato 4'!C21</f>
        <v>-559962.64000000013</v>
      </c>
      <c r="R12" s="18">
        <f>'Formato 4'!D21</f>
        <v>-662993.78000000014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-158727.62000000011</v>
      </c>
      <c r="Q13" s="18">
        <f>'Formato 4'!C23</f>
        <v>-559962.64000000013</v>
      </c>
      <c r="R13" s="18">
        <f>'Formato 4'!D23</f>
        <v>-662993.78000000014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-158727.62000000011</v>
      </c>
      <c r="Q14" s="18">
        <f>'Formato 4'!C25</f>
        <v>-571959.62000000011</v>
      </c>
      <c r="R14" s="18">
        <f>'Formato 4'!D25</f>
        <v>-674990.76000000013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-158727.62000000011</v>
      </c>
      <c r="Q18">
        <f>'Formato 4'!C33</f>
        <v>-571959.62000000011</v>
      </c>
      <c r="R18">
        <f>'Formato 4'!D33</f>
        <v>-674990.76000000013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1248224.67</v>
      </c>
      <c r="Q26">
        <f>'Formato 4'!C48</f>
        <v>870913.21</v>
      </c>
      <c r="R26">
        <f>'Formato 4'!D48</f>
        <v>767882.07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1406952.29</v>
      </c>
      <c r="Q30">
        <f>'Formato 4'!C53</f>
        <v>756872.83</v>
      </c>
      <c r="R30">
        <f>'Formato 4'!D53</f>
        <v>756872.83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11996.98</v>
      </c>
      <c r="R31">
        <f>'Formato 4'!D55</f>
        <v>11996.98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686000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686000</v>
      </c>
      <c r="Q36">
        <f>'Formato 4'!C68</f>
        <v>686000</v>
      </c>
      <c r="R36">
        <f>'Formato 4'!D68</f>
        <v>686000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-686000</v>
      </c>
      <c r="R38">
        <f>'Formato 4'!D72</f>
        <v>-686000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-686000</v>
      </c>
      <c r="R39">
        <f>'Formato 4'!D74</f>
        <v>-686000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view="pageBreakPreview" zoomScale="60" zoomScaleNormal="85" workbookViewId="0">
      <selection activeCell="E73" sqref="E73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INSTITUTO MUNICIPAL DE PLANEACIÓN DEL MUNICIPIO DE SAN MIGUEL DE ALLENDE,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septiembre de 2018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>
        <f>F9-B9</f>
        <v>0</v>
      </c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>
        <f t="shared" ref="G10:G15" si="0">F10-B10</f>
        <v>0</v>
      </c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>
        <f t="shared" si="0"/>
        <v>0</v>
      </c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>
        <f t="shared" si="0"/>
        <v>0</v>
      </c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>
        <f t="shared" si="0"/>
        <v>0</v>
      </c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>
        <f t="shared" si="0"/>
        <v>0</v>
      </c>
    </row>
    <row r="15" spans="1:8" x14ac:dyDescent="0.25">
      <c r="A15" s="53" t="s">
        <v>222</v>
      </c>
      <c r="B15" s="60">
        <v>18000</v>
      </c>
      <c r="C15" s="60">
        <v>0</v>
      </c>
      <c r="D15" s="60">
        <v>18000</v>
      </c>
      <c r="E15" s="60">
        <v>9960.39</v>
      </c>
      <c r="F15" s="60">
        <v>8873.14</v>
      </c>
      <c r="G15" s="60">
        <f t="shared" si="0"/>
        <v>-9126.86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>
        <f>F17-B17</f>
        <v>0</v>
      </c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2"/>
        <v>0</v>
      </c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4"/>
        <v>0</v>
      </c>
    </row>
    <row r="34" spans="1:8" x14ac:dyDescent="0.25">
      <c r="A34" s="53" t="s">
        <v>240</v>
      </c>
      <c r="B34" s="60">
        <v>1230224.67</v>
      </c>
      <c r="C34" s="60">
        <v>0</v>
      </c>
      <c r="D34" s="60">
        <v>1230224.67</v>
      </c>
      <c r="E34" s="60">
        <v>860952.82</v>
      </c>
      <c r="F34" s="60">
        <v>759008.93</v>
      </c>
      <c r="G34" s="60">
        <f t="shared" si="4"/>
        <v>-471215.73999999987</v>
      </c>
    </row>
    <row r="35" spans="1:8" x14ac:dyDescent="0.25">
      <c r="A35" s="53" t="s">
        <v>241</v>
      </c>
      <c r="B35" s="60"/>
      <c r="C35" s="60"/>
      <c r="D35" s="60"/>
      <c r="E35" s="60"/>
      <c r="F35" s="60"/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1248224.67</v>
      </c>
      <c r="C41" s="61">
        <f t="shared" ref="C41:E41" si="6">SUM(C9,C10,C11,C12,C13,C14,C15,C16,C28,C34,C35,C37)</f>
        <v>0</v>
      </c>
      <c r="D41" s="61">
        <f t="shared" si="6"/>
        <v>1248224.67</v>
      </c>
      <c r="E41" s="61">
        <f t="shared" si="6"/>
        <v>870913.21</v>
      </c>
      <c r="F41" s="61">
        <f>SUM(F9,F10,F11,F12,F13,F14,F15,F16,F28,F34,F35,F37)</f>
        <v>767882.07000000007</v>
      </c>
      <c r="G41" s="61">
        <f>SUM(G9,G10,G11,G12,G13,G14,G15,G16,G28,G34,G35,G37)</f>
        <v>-480342.59999999986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8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8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8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8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8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8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8"/>
        <v>0</v>
      </c>
    </row>
    <row r="54" spans="1:7" x14ac:dyDescent="0.25">
      <c r="A54" s="53" t="s">
        <v>257</v>
      </c>
      <c r="B54" s="60">
        <f>SUM(B55:B58)</f>
        <v>686000</v>
      </c>
      <c r="C54" s="60">
        <f t="shared" ref="C54:G54" si="9">SUM(C55:C58)</f>
        <v>0</v>
      </c>
      <c r="D54" s="60">
        <f t="shared" si="9"/>
        <v>686000</v>
      </c>
      <c r="E54" s="60">
        <f t="shared" si="9"/>
        <v>0</v>
      </c>
      <c r="F54" s="60">
        <f t="shared" si="9"/>
        <v>0</v>
      </c>
      <c r="G54" s="60">
        <f t="shared" si="9"/>
        <v>-686000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0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0"/>
        <v>0</v>
      </c>
    </row>
    <row r="58" spans="1:7" x14ac:dyDescent="0.25">
      <c r="A58" s="48" t="s">
        <v>261</v>
      </c>
      <c r="B58" s="60">
        <v>686000</v>
      </c>
      <c r="C58" s="60">
        <v>0</v>
      </c>
      <c r="D58" s="60">
        <v>686000</v>
      </c>
      <c r="E58" s="60">
        <v>0</v>
      </c>
      <c r="F58" s="60">
        <v>0</v>
      </c>
      <c r="G58" s="60">
        <f t="shared" si="10"/>
        <v>-686000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686000</v>
      </c>
      <c r="C65" s="61">
        <f t="shared" ref="C65:G65" si="12">C45+C54+C59+C62+C63</f>
        <v>0</v>
      </c>
      <c r="D65" s="61">
        <f t="shared" si="12"/>
        <v>686000</v>
      </c>
      <c r="E65" s="61">
        <f t="shared" si="12"/>
        <v>0</v>
      </c>
      <c r="F65" s="61">
        <f t="shared" si="12"/>
        <v>0</v>
      </c>
      <c r="G65" s="61">
        <f t="shared" si="12"/>
        <v>-686000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158727.62</v>
      </c>
      <c r="C67" s="61">
        <f t="shared" ref="C67:G67" si="13">C68</f>
        <v>0</v>
      </c>
      <c r="D67" s="61">
        <f t="shared" si="13"/>
        <v>158727.62</v>
      </c>
      <c r="E67" s="61">
        <f t="shared" si="13"/>
        <v>11996.98</v>
      </c>
      <c r="F67" s="61">
        <f t="shared" si="13"/>
        <v>11996.98</v>
      </c>
      <c r="G67" s="61">
        <f t="shared" si="13"/>
        <v>-146730.63999999998</v>
      </c>
    </row>
    <row r="68" spans="1:7" x14ac:dyDescent="0.25">
      <c r="A68" s="53" t="s">
        <v>269</v>
      </c>
      <c r="B68" s="60">
        <v>158727.62</v>
      </c>
      <c r="C68" s="60">
        <v>0</v>
      </c>
      <c r="D68" s="60">
        <v>158727.62</v>
      </c>
      <c r="E68" s="60">
        <v>11996.98</v>
      </c>
      <c r="F68" s="60">
        <v>11996.98</v>
      </c>
      <c r="G68" s="60">
        <f>F68-B68</f>
        <v>-146730.63999999998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2092952.29</v>
      </c>
      <c r="C70" s="61">
        <f t="shared" ref="C70:G70" si="14">C41+C65+C67</f>
        <v>0</v>
      </c>
      <c r="D70" s="61">
        <f t="shared" si="14"/>
        <v>2092952.29</v>
      </c>
      <c r="E70" s="61">
        <f t="shared" si="14"/>
        <v>882910.19</v>
      </c>
      <c r="F70" s="61">
        <f t="shared" si="14"/>
        <v>779879.05</v>
      </c>
      <c r="G70" s="61">
        <f t="shared" si="14"/>
        <v>-1313073.2399999998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158727.62</v>
      </c>
      <c r="C73" s="60">
        <v>0</v>
      </c>
      <c r="D73" s="60">
        <v>158727.62</v>
      </c>
      <c r="E73" s="60">
        <v>11996.98</v>
      </c>
      <c r="F73" s="60">
        <v>11996.98</v>
      </c>
      <c r="G73" s="60">
        <f>F73-B73</f>
        <v>-146730.63999999998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158727.62</v>
      </c>
      <c r="C75" s="61">
        <f t="shared" ref="C75:G75" si="15">C73+C74</f>
        <v>0</v>
      </c>
      <c r="D75" s="61">
        <f t="shared" si="15"/>
        <v>158727.62</v>
      </c>
      <c r="E75" s="61">
        <f t="shared" si="15"/>
        <v>11996.98</v>
      </c>
      <c r="F75" s="61">
        <f t="shared" si="15"/>
        <v>11996.98</v>
      </c>
      <c r="G75" s="61">
        <f t="shared" si="15"/>
        <v>-146730.63999999998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18000</v>
      </c>
      <c r="Q9" s="18">
        <f>'Formato 5'!C15</f>
        <v>0</v>
      </c>
      <c r="R9" s="18">
        <f>'Formato 5'!D15</f>
        <v>18000</v>
      </c>
      <c r="S9" s="18">
        <f>'Formato 5'!E15</f>
        <v>9960.39</v>
      </c>
      <c r="T9" s="18">
        <f>'Formato 5'!F15</f>
        <v>8873.14</v>
      </c>
      <c r="U9" s="18">
        <f>'Formato 5'!G15</f>
        <v>-9126.86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1230224.67</v>
      </c>
      <c r="Q28" s="18">
        <f>'Formato 5'!C34</f>
        <v>0</v>
      </c>
      <c r="R28" s="18">
        <f>'Formato 5'!D34</f>
        <v>1230224.67</v>
      </c>
      <c r="S28" s="18">
        <f>'Formato 5'!E34</f>
        <v>860952.82</v>
      </c>
      <c r="T28" s="18">
        <f>'Formato 5'!F34</f>
        <v>759008.93</v>
      </c>
      <c r="U28" s="18">
        <f>'Formato 5'!G34</f>
        <v>-471215.73999999987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1248224.67</v>
      </c>
      <c r="Q34">
        <f>'Formato 5'!C41</f>
        <v>0</v>
      </c>
      <c r="R34">
        <f>'Formato 5'!D41</f>
        <v>1248224.67</v>
      </c>
      <c r="S34">
        <f>'Formato 5'!E41</f>
        <v>870913.21</v>
      </c>
      <c r="T34">
        <f>'Formato 5'!F41</f>
        <v>767882.07000000007</v>
      </c>
      <c r="U34">
        <f>'Formato 5'!G41</f>
        <v>-480342.59999999986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686000</v>
      </c>
      <c r="Q46">
        <f>'Formato 5'!C54</f>
        <v>0</v>
      </c>
      <c r="R46">
        <f>'Formato 5'!D54</f>
        <v>686000</v>
      </c>
      <c r="S46">
        <f>'Formato 5'!E54</f>
        <v>0</v>
      </c>
      <c r="T46">
        <f>'Formato 5'!F54</f>
        <v>0</v>
      </c>
      <c r="U46">
        <f>'Formato 5'!G54</f>
        <v>-686000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686000</v>
      </c>
      <c r="Q50">
        <f>'Formato 5'!C58</f>
        <v>0</v>
      </c>
      <c r="R50">
        <f>'Formato 5'!D58</f>
        <v>686000</v>
      </c>
      <c r="S50">
        <f>'Formato 5'!E58</f>
        <v>0</v>
      </c>
      <c r="T50">
        <f>'Formato 5'!F58</f>
        <v>0</v>
      </c>
      <c r="U50">
        <f>'Formato 5'!G58</f>
        <v>-686000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686000</v>
      </c>
      <c r="Q56">
        <f>'Formato 5'!C65</f>
        <v>0</v>
      </c>
      <c r="R56">
        <f>'Formato 5'!D65</f>
        <v>686000</v>
      </c>
      <c r="S56">
        <f>'Formato 5'!E65</f>
        <v>0</v>
      </c>
      <c r="T56">
        <f>'Formato 5'!F65</f>
        <v>0</v>
      </c>
      <c r="U56">
        <f>'Formato 5'!G65</f>
        <v>-686000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158727.62</v>
      </c>
      <c r="Q57">
        <f>'Formato 5'!C67</f>
        <v>0</v>
      </c>
      <c r="R57">
        <f>'Formato 5'!D67</f>
        <v>158727.62</v>
      </c>
      <c r="S57">
        <f>'Formato 5'!E67</f>
        <v>11996.98</v>
      </c>
      <c r="T57">
        <f>'Formato 5'!F67</f>
        <v>11996.98</v>
      </c>
      <c r="U57">
        <f>'Formato 5'!G67</f>
        <v>-146730.63999999998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158727.62</v>
      </c>
      <c r="Q58">
        <f>'Formato 5'!C68</f>
        <v>0</v>
      </c>
      <c r="R58">
        <f>'Formato 5'!D68</f>
        <v>158727.62</v>
      </c>
      <c r="S58">
        <f>'Formato 5'!E68</f>
        <v>11996.98</v>
      </c>
      <c r="T58">
        <f>'Formato 5'!F68</f>
        <v>11996.98</v>
      </c>
      <c r="U58">
        <f>'Formato 5'!G68</f>
        <v>-146730.63999999998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158727.62</v>
      </c>
      <c r="Q60">
        <f>'Formato 5'!C73</f>
        <v>0</v>
      </c>
      <c r="R60">
        <f>'Formato 5'!D73</f>
        <v>158727.62</v>
      </c>
      <c r="S60">
        <f>'Formato 5'!E73</f>
        <v>11996.98</v>
      </c>
      <c r="T60">
        <f>'Formato 5'!F73</f>
        <v>11996.98</v>
      </c>
      <c r="U60">
        <f>'Formato 5'!G73</f>
        <v>-146730.63999999998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158727.62</v>
      </c>
      <c r="Q62">
        <f>'Formato 5'!C75</f>
        <v>0</v>
      </c>
      <c r="R62">
        <f>'Formato 5'!D75</f>
        <v>158727.62</v>
      </c>
      <c r="S62">
        <f>'Formato 5'!E75</f>
        <v>11996.98</v>
      </c>
      <c r="T62">
        <f>'Formato 5'!F75</f>
        <v>11996.98</v>
      </c>
      <c r="U62">
        <f>'Formato 5'!G75</f>
        <v>-146730.63999999998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view="pageBreakPreview" topLeftCell="A134" zoomScale="70" zoomScaleNormal="80" zoomScaleSheetLayoutView="70" zoomScalePageLayoutView="90" workbookViewId="0">
      <selection activeCell="E103" sqref="E103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INSTITUTO MUNICIPAL DE PLANEACIÓN DEL MUNICIPIO DE SAN MIGUEL DE ALLENDE,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septiembre de 2018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1406952.2899999998</v>
      </c>
      <c r="C9" s="79">
        <f t="shared" ref="C9:G9" si="0">SUM(C10,C18,C28,C38,C48,C58,C62,C71,C75)</f>
        <v>0</v>
      </c>
      <c r="D9" s="79">
        <f t="shared" si="0"/>
        <v>1406952.2899999998</v>
      </c>
      <c r="E9" s="79">
        <f t="shared" si="0"/>
        <v>756872.83</v>
      </c>
      <c r="F9" s="79">
        <f t="shared" si="0"/>
        <v>756872.83</v>
      </c>
      <c r="G9" s="79">
        <f t="shared" si="0"/>
        <v>650079.46</v>
      </c>
    </row>
    <row r="10" spans="1:7" ht="14.25" x14ac:dyDescent="0.45">
      <c r="A10" s="83" t="s">
        <v>286</v>
      </c>
      <c r="B10" s="80">
        <f>SUM(B11:B17)</f>
        <v>1006678.99</v>
      </c>
      <c r="C10" s="80">
        <f t="shared" ref="C10:F10" si="1">SUM(C11:C17)</f>
        <v>0</v>
      </c>
      <c r="D10" s="80">
        <f t="shared" si="1"/>
        <v>1006678.99</v>
      </c>
      <c r="E10" s="80">
        <f t="shared" si="1"/>
        <v>608657.84</v>
      </c>
      <c r="F10" s="80">
        <f t="shared" si="1"/>
        <v>608657.84</v>
      </c>
      <c r="G10" s="80">
        <f>SUM(G11:G17)</f>
        <v>398021.15</v>
      </c>
    </row>
    <row r="11" spans="1:7" x14ac:dyDescent="0.25">
      <c r="A11" s="84" t="s">
        <v>287</v>
      </c>
      <c r="B11" s="80">
        <v>791990.73</v>
      </c>
      <c r="C11" s="80">
        <v>0</v>
      </c>
      <c r="D11" s="80">
        <v>791990.73</v>
      </c>
      <c r="E11" s="80">
        <v>585854.1</v>
      </c>
      <c r="F11" s="80">
        <v>585854.1</v>
      </c>
      <c r="G11" s="80">
        <f>D11-E11</f>
        <v>206136.63</v>
      </c>
    </row>
    <row r="12" spans="1:7" x14ac:dyDescent="0.25">
      <c r="A12" s="84" t="s">
        <v>288</v>
      </c>
      <c r="B12" s="80"/>
      <c r="C12" s="80"/>
      <c r="D12" s="80"/>
      <c r="E12" s="80"/>
      <c r="F12" s="80"/>
      <c r="G12" s="80">
        <f>D12-E12</f>
        <v>0</v>
      </c>
    </row>
    <row r="13" spans="1:7" x14ac:dyDescent="0.25">
      <c r="A13" s="84" t="s">
        <v>289</v>
      </c>
      <c r="B13" s="80">
        <v>99812.53</v>
      </c>
      <c r="C13" s="80">
        <v>0</v>
      </c>
      <c r="D13" s="80">
        <v>99812.53</v>
      </c>
      <c r="E13" s="80">
        <v>6509.51</v>
      </c>
      <c r="F13" s="80">
        <v>6509.51</v>
      </c>
      <c r="G13" s="80">
        <f t="shared" ref="G13:G17" si="2">D13-E13</f>
        <v>93303.02</v>
      </c>
    </row>
    <row r="14" spans="1:7" ht="14.25" x14ac:dyDescent="0.45">
      <c r="A14" s="84" t="s">
        <v>290</v>
      </c>
      <c r="B14" s="80"/>
      <c r="C14" s="80"/>
      <c r="D14" s="80"/>
      <c r="E14" s="80"/>
      <c r="F14" s="80"/>
      <c r="G14" s="80">
        <f t="shared" si="2"/>
        <v>0</v>
      </c>
    </row>
    <row r="15" spans="1:7" x14ac:dyDescent="0.25">
      <c r="A15" s="84" t="s">
        <v>291</v>
      </c>
      <c r="B15" s="80">
        <v>114875.73</v>
      </c>
      <c r="C15" s="80">
        <v>0</v>
      </c>
      <c r="D15" s="80">
        <v>114875.73</v>
      </c>
      <c r="E15" s="80">
        <v>16294.23</v>
      </c>
      <c r="F15" s="80">
        <v>16294.23</v>
      </c>
      <c r="G15" s="80">
        <f t="shared" si="2"/>
        <v>98581.5</v>
      </c>
    </row>
    <row r="16" spans="1:7" ht="14.25" x14ac:dyDescent="0.45">
      <c r="A16" s="84" t="s">
        <v>292</v>
      </c>
      <c r="B16" s="80"/>
      <c r="C16" s="80"/>
      <c r="D16" s="80"/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/>
      <c r="E17" s="80"/>
      <c r="F17" s="80"/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166100</v>
      </c>
      <c r="C18" s="80">
        <f t="shared" ref="C18:F18" si="3">SUM(C19:C27)</f>
        <v>-17000</v>
      </c>
      <c r="D18" s="80">
        <f t="shared" si="3"/>
        <v>149100</v>
      </c>
      <c r="E18" s="80">
        <f t="shared" si="3"/>
        <v>49928.66</v>
      </c>
      <c r="F18" s="80">
        <f t="shared" si="3"/>
        <v>49928.66</v>
      </c>
      <c r="G18" s="80">
        <f>SUM(G19:G27)</f>
        <v>99171.34</v>
      </c>
    </row>
    <row r="19" spans="1:7" x14ac:dyDescent="0.25">
      <c r="A19" s="84" t="s">
        <v>295</v>
      </c>
      <c r="B19" s="80">
        <v>58475</v>
      </c>
      <c r="C19" s="80">
        <v>-1000</v>
      </c>
      <c r="D19" s="80">
        <v>57475</v>
      </c>
      <c r="E19" s="80">
        <v>14088.66</v>
      </c>
      <c r="F19" s="80">
        <v>14088.66</v>
      </c>
      <c r="G19" s="80">
        <f>D19-E19</f>
        <v>43386.34</v>
      </c>
    </row>
    <row r="20" spans="1:7" ht="14.25" x14ac:dyDescent="0.45">
      <c r="A20" s="84" t="s">
        <v>296</v>
      </c>
      <c r="B20" s="80"/>
      <c r="C20" s="80"/>
      <c r="D20" s="80"/>
      <c r="E20" s="80"/>
      <c r="F20" s="80"/>
      <c r="G20" s="80">
        <f t="shared" ref="G20:G27" si="4">D20-E20</f>
        <v>0</v>
      </c>
    </row>
    <row r="21" spans="1:7" x14ac:dyDescent="0.25">
      <c r="A21" s="84" t="s">
        <v>297</v>
      </c>
      <c r="B21" s="80"/>
      <c r="C21" s="80"/>
      <c r="D21" s="80"/>
      <c r="E21" s="80"/>
      <c r="F21" s="80"/>
      <c r="G21" s="80">
        <f t="shared" si="4"/>
        <v>0</v>
      </c>
    </row>
    <row r="22" spans="1:7" x14ac:dyDescent="0.25">
      <c r="A22" s="84" t="s">
        <v>298</v>
      </c>
      <c r="B22" s="80"/>
      <c r="C22" s="80"/>
      <c r="D22" s="80"/>
      <c r="E22" s="80"/>
      <c r="F22" s="80"/>
      <c r="G22" s="80">
        <f t="shared" si="4"/>
        <v>0</v>
      </c>
    </row>
    <row r="23" spans="1:7" x14ac:dyDescent="0.25">
      <c r="A23" s="84" t="s">
        <v>299</v>
      </c>
      <c r="B23" s="80">
        <v>48000</v>
      </c>
      <c r="C23" s="80">
        <v>-13000</v>
      </c>
      <c r="D23" s="80">
        <v>35000</v>
      </c>
      <c r="E23" s="80">
        <v>7840</v>
      </c>
      <c r="F23" s="80">
        <v>7840</v>
      </c>
      <c r="G23" s="80">
        <f t="shared" si="4"/>
        <v>27160</v>
      </c>
    </row>
    <row r="24" spans="1:7" x14ac:dyDescent="0.25">
      <c r="A24" s="84" t="s">
        <v>300</v>
      </c>
      <c r="B24" s="80">
        <v>48000</v>
      </c>
      <c r="C24" s="80">
        <v>0</v>
      </c>
      <c r="D24" s="80">
        <v>48000</v>
      </c>
      <c r="E24" s="80">
        <v>28000</v>
      </c>
      <c r="F24" s="80">
        <v>28000</v>
      </c>
      <c r="G24" s="80">
        <f t="shared" si="4"/>
        <v>20000</v>
      </c>
    </row>
    <row r="25" spans="1:7" x14ac:dyDescent="0.25">
      <c r="A25" s="84" t="s">
        <v>301</v>
      </c>
      <c r="B25" s="80">
        <v>9000</v>
      </c>
      <c r="C25" s="80">
        <v>-3000</v>
      </c>
      <c r="D25" s="80">
        <v>6000</v>
      </c>
      <c r="E25" s="80">
        <v>0</v>
      </c>
      <c r="F25" s="80">
        <v>0</v>
      </c>
      <c r="G25" s="80">
        <f t="shared" si="4"/>
        <v>6000</v>
      </c>
    </row>
    <row r="26" spans="1:7" x14ac:dyDescent="0.25">
      <c r="A26" s="84" t="s">
        <v>302</v>
      </c>
      <c r="B26" s="80"/>
      <c r="C26" s="80"/>
      <c r="D26" s="80"/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>
        <v>2625</v>
      </c>
      <c r="C27" s="80">
        <v>0</v>
      </c>
      <c r="D27" s="80">
        <v>2625</v>
      </c>
      <c r="E27" s="80">
        <v>0</v>
      </c>
      <c r="F27" s="80">
        <v>0</v>
      </c>
      <c r="G27" s="80">
        <f t="shared" si="4"/>
        <v>2625</v>
      </c>
    </row>
    <row r="28" spans="1:7" x14ac:dyDescent="0.25">
      <c r="A28" s="83" t="s">
        <v>304</v>
      </c>
      <c r="B28" s="80">
        <f>SUM(B29:B37)</f>
        <v>167771.09999999998</v>
      </c>
      <c r="C28" s="80">
        <f t="shared" ref="C28:G28" si="5">SUM(C29:C37)</f>
        <v>22866</v>
      </c>
      <c r="D28" s="80">
        <f t="shared" si="5"/>
        <v>190637.09999999998</v>
      </c>
      <c r="E28" s="80">
        <f t="shared" si="5"/>
        <v>88489.35</v>
      </c>
      <c r="F28" s="80">
        <f t="shared" si="5"/>
        <v>88489.35</v>
      </c>
      <c r="G28" s="80">
        <f t="shared" si="5"/>
        <v>102147.74999999999</v>
      </c>
    </row>
    <row r="29" spans="1:7" x14ac:dyDescent="0.25">
      <c r="A29" s="84" t="s">
        <v>305</v>
      </c>
      <c r="B29" s="80">
        <v>13320</v>
      </c>
      <c r="C29" s="80">
        <v>0</v>
      </c>
      <c r="D29" s="80">
        <v>13320</v>
      </c>
      <c r="E29" s="80">
        <v>3728.25</v>
      </c>
      <c r="F29" s="80">
        <v>3728.25</v>
      </c>
      <c r="G29" s="80">
        <f>D29-E29</f>
        <v>9591.75</v>
      </c>
    </row>
    <row r="30" spans="1:7" x14ac:dyDescent="0.25">
      <c r="A30" s="84" t="s">
        <v>306</v>
      </c>
      <c r="B30" s="80"/>
      <c r="C30" s="80"/>
      <c r="D30" s="80"/>
      <c r="E30" s="80"/>
      <c r="F30" s="80"/>
      <c r="G30" s="80">
        <f t="shared" ref="G30:G37" si="6">D30-E30</f>
        <v>0</v>
      </c>
    </row>
    <row r="31" spans="1:7" x14ac:dyDescent="0.25">
      <c r="A31" s="84" t="s">
        <v>307</v>
      </c>
      <c r="B31" s="80">
        <v>48000</v>
      </c>
      <c r="C31" s="80">
        <v>1000</v>
      </c>
      <c r="D31" s="80">
        <v>49000</v>
      </c>
      <c r="E31" s="80">
        <v>32552.3</v>
      </c>
      <c r="F31" s="80">
        <v>32552.3</v>
      </c>
      <c r="G31" s="80">
        <f t="shared" si="6"/>
        <v>16447.7</v>
      </c>
    </row>
    <row r="32" spans="1:7" x14ac:dyDescent="0.25">
      <c r="A32" s="84" t="s">
        <v>308</v>
      </c>
      <c r="B32" s="80">
        <v>7200</v>
      </c>
      <c r="C32" s="80">
        <v>0</v>
      </c>
      <c r="D32" s="80">
        <v>7200</v>
      </c>
      <c r="E32" s="80">
        <v>3723.6</v>
      </c>
      <c r="F32" s="80">
        <v>3723.6</v>
      </c>
      <c r="G32" s="80">
        <f t="shared" si="6"/>
        <v>3476.4</v>
      </c>
    </row>
    <row r="33" spans="1:7" x14ac:dyDescent="0.25">
      <c r="A33" s="84" t="s">
        <v>309</v>
      </c>
      <c r="B33" s="80">
        <v>13000</v>
      </c>
      <c r="C33" s="80">
        <v>5866</v>
      </c>
      <c r="D33" s="80">
        <v>18866</v>
      </c>
      <c r="E33" s="80">
        <v>12852</v>
      </c>
      <c r="F33" s="80">
        <v>12852</v>
      </c>
      <c r="G33" s="80">
        <f t="shared" si="6"/>
        <v>6014</v>
      </c>
    </row>
    <row r="34" spans="1:7" x14ac:dyDescent="0.25">
      <c r="A34" s="84" t="s">
        <v>310</v>
      </c>
      <c r="B34" s="80"/>
      <c r="C34" s="80"/>
      <c r="D34" s="80">
        <v>0</v>
      </c>
      <c r="E34" s="80"/>
      <c r="F34" s="80"/>
      <c r="G34" s="80">
        <f t="shared" si="6"/>
        <v>0</v>
      </c>
    </row>
    <row r="35" spans="1:7" x14ac:dyDescent="0.25">
      <c r="A35" s="84" t="s">
        <v>311</v>
      </c>
      <c r="B35" s="80">
        <v>10000</v>
      </c>
      <c r="C35" s="80">
        <v>0</v>
      </c>
      <c r="D35" s="80">
        <v>10000</v>
      </c>
      <c r="E35" s="80">
        <v>3509.4</v>
      </c>
      <c r="F35" s="80">
        <v>3509.4</v>
      </c>
      <c r="G35" s="80">
        <f t="shared" si="6"/>
        <v>6490.6</v>
      </c>
    </row>
    <row r="36" spans="1:7" x14ac:dyDescent="0.25">
      <c r="A36" s="84" t="s">
        <v>312</v>
      </c>
      <c r="B36" s="80">
        <v>57980.52</v>
      </c>
      <c r="C36" s="80">
        <v>16000</v>
      </c>
      <c r="D36" s="80">
        <v>73980.51999999999</v>
      </c>
      <c r="E36" s="80">
        <v>20368.8</v>
      </c>
      <c r="F36" s="80">
        <v>20368.8</v>
      </c>
      <c r="G36" s="80">
        <f t="shared" si="6"/>
        <v>53611.719999999987</v>
      </c>
    </row>
    <row r="37" spans="1:7" x14ac:dyDescent="0.25">
      <c r="A37" s="84" t="s">
        <v>313</v>
      </c>
      <c r="B37" s="80">
        <v>18270.580000000002</v>
      </c>
      <c r="C37" s="80">
        <v>0</v>
      </c>
      <c r="D37" s="80">
        <v>18270.580000000002</v>
      </c>
      <c r="E37" s="80">
        <v>11755</v>
      </c>
      <c r="F37" s="80">
        <v>11755</v>
      </c>
      <c r="G37" s="80">
        <f t="shared" si="6"/>
        <v>6515.5800000000017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8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66402.2</v>
      </c>
      <c r="C48" s="80">
        <f t="shared" ref="C48:G48" si="9">SUM(C49:C57)</f>
        <v>-5866</v>
      </c>
      <c r="D48" s="80">
        <f t="shared" si="9"/>
        <v>60536.2</v>
      </c>
      <c r="E48" s="80">
        <f t="shared" si="9"/>
        <v>9796.98</v>
      </c>
      <c r="F48" s="80">
        <f t="shared" si="9"/>
        <v>9796.98</v>
      </c>
      <c r="G48" s="80">
        <f t="shared" si="9"/>
        <v>50739.22</v>
      </c>
    </row>
    <row r="49" spans="1:7" x14ac:dyDescent="0.25">
      <c r="A49" s="84" t="s">
        <v>325</v>
      </c>
      <c r="B49" s="80">
        <v>66402.2</v>
      </c>
      <c r="C49" s="80">
        <v>-5866</v>
      </c>
      <c r="D49" s="80">
        <v>60536.2</v>
      </c>
      <c r="E49" s="80">
        <v>9796.98</v>
      </c>
      <c r="F49" s="80">
        <v>9796.98</v>
      </c>
      <c r="G49" s="80">
        <f>D49-E49</f>
        <v>50739.22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/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/>
      <c r="C54" s="80"/>
      <c r="D54" s="80"/>
      <c r="E54" s="80"/>
      <c r="F54" s="80"/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/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/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686000</v>
      </c>
      <c r="C84" s="79">
        <f t="shared" ref="C84:G84" si="19">SUM(C85,C93,C103,C113,C123,C133,C137,C146,C150)</f>
        <v>0</v>
      </c>
      <c r="D84" s="79">
        <f t="shared" si="19"/>
        <v>686000</v>
      </c>
      <c r="E84" s="79">
        <f t="shared" si="19"/>
        <v>686000</v>
      </c>
      <c r="F84" s="79">
        <f t="shared" si="19"/>
        <v>686000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686000</v>
      </c>
      <c r="C103" s="80">
        <f>SUM(C104:C112)</f>
        <v>0</v>
      </c>
      <c r="D103" s="80">
        <f t="shared" ref="D103:G103" si="24">SUM(D104:D112)</f>
        <v>686000</v>
      </c>
      <c r="E103" s="80">
        <f t="shared" si="24"/>
        <v>686000</v>
      </c>
      <c r="F103" s="80">
        <f t="shared" si="24"/>
        <v>686000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>
        <v>686000</v>
      </c>
      <c r="C106" s="80">
        <v>0</v>
      </c>
      <c r="D106" s="80">
        <v>686000</v>
      </c>
      <c r="E106" s="80">
        <v>686000</v>
      </c>
      <c r="F106" s="80">
        <v>686000</v>
      </c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2092952.2899999998</v>
      </c>
      <c r="C159" s="79">
        <f t="shared" ref="C159:G159" si="38">C9+C84</f>
        <v>0</v>
      </c>
      <c r="D159" s="79">
        <f t="shared" si="38"/>
        <v>2092952.2899999998</v>
      </c>
      <c r="E159" s="79">
        <f t="shared" si="38"/>
        <v>1442872.83</v>
      </c>
      <c r="F159" s="79">
        <f t="shared" si="38"/>
        <v>1442872.83</v>
      </c>
      <c r="G159" s="79">
        <f t="shared" si="38"/>
        <v>650079.46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1406952.2899999998</v>
      </c>
      <c r="Q2" s="18">
        <f>'Formato 6 a)'!C9</f>
        <v>0</v>
      </c>
      <c r="R2" s="18">
        <f>'Formato 6 a)'!D9</f>
        <v>1406952.2899999998</v>
      </c>
      <c r="S2" s="18">
        <f>'Formato 6 a)'!E9</f>
        <v>756872.83</v>
      </c>
      <c r="T2" s="18">
        <f>'Formato 6 a)'!F9</f>
        <v>756872.83</v>
      </c>
      <c r="U2" s="18">
        <f>'Formato 6 a)'!G9</f>
        <v>650079.46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1006678.99</v>
      </c>
      <c r="Q3" s="18">
        <f>'Formato 6 a)'!C10</f>
        <v>0</v>
      </c>
      <c r="R3" s="18">
        <f>'Formato 6 a)'!D10</f>
        <v>1006678.99</v>
      </c>
      <c r="S3" s="18">
        <f>'Formato 6 a)'!E10</f>
        <v>608657.84</v>
      </c>
      <c r="T3" s="18">
        <f>'Formato 6 a)'!F10</f>
        <v>608657.84</v>
      </c>
      <c r="U3" s="18">
        <f>'Formato 6 a)'!G10</f>
        <v>398021.15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791990.73</v>
      </c>
      <c r="Q4" s="18">
        <f>'Formato 6 a)'!C11</f>
        <v>0</v>
      </c>
      <c r="R4" s="18">
        <f>'Formato 6 a)'!D11</f>
        <v>791990.73</v>
      </c>
      <c r="S4" s="18">
        <f>'Formato 6 a)'!E11</f>
        <v>585854.1</v>
      </c>
      <c r="T4" s="18">
        <f>'Formato 6 a)'!F11</f>
        <v>585854.1</v>
      </c>
      <c r="U4" s="18">
        <f>'Formato 6 a)'!G11</f>
        <v>206136.63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99812.53</v>
      </c>
      <c r="Q6" s="18">
        <f>'Formato 6 a)'!C13</f>
        <v>0</v>
      </c>
      <c r="R6" s="18">
        <f>'Formato 6 a)'!D13</f>
        <v>99812.53</v>
      </c>
      <c r="S6" s="18">
        <f>'Formato 6 a)'!E13</f>
        <v>6509.51</v>
      </c>
      <c r="T6" s="18">
        <f>'Formato 6 a)'!F13</f>
        <v>6509.51</v>
      </c>
      <c r="U6" s="18">
        <f>'Formato 6 a)'!G13</f>
        <v>93303.02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114875.73</v>
      </c>
      <c r="Q8" s="18">
        <f>'Formato 6 a)'!C15</f>
        <v>0</v>
      </c>
      <c r="R8" s="18">
        <f>'Formato 6 a)'!D15</f>
        <v>114875.73</v>
      </c>
      <c r="S8" s="18">
        <f>'Formato 6 a)'!E15</f>
        <v>16294.23</v>
      </c>
      <c r="T8" s="18">
        <f>'Formato 6 a)'!F15</f>
        <v>16294.23</v>
      </c>
      <c r="U8" s="18">
        <f>'Formato 6 a)'!G15</f>
        <v>98581.5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166100</v>
      </c>
      <c r="Q11" s="18">
        <f>'Formato 6 a)'!C18</f>
        <v>-17000</v>
      </c>
      <c r="R11" s="18">
        <f>'Formato 6 a)'!D18</f>
        <v>149100</v>
      </c>
      <c r="S11" s="18">
        <f>'Formato 6 a)'!E18</f>
        <v>49928.66</v>
      </c>
      <c r="T11" s="18">
        <f>'Formato 6 a)'!F18</f>
        <v>49928.66</v>
      </c>
      <c r="U11" s="18">
        <f>'Formato 6 a)'!G18</f>
        <v>99171.34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58475</v>
      </c>
      <c r="Q12" s="18">
        <f>'Formato 6 a)'!C19</f>
        <v>-1000</v>
      </c>
      <c r="R12" s="18">
        <f>'Formato 6 a)'!D19</f>
        <v>57475</v>
      </c>
      <c r="S12" s="18">
        <f>'Formato 6 a)'!E19</f>
        <v>14088.66</v>
      </c>
      <c r="T12" s="18">
        <f>'Formato 6 a)'!F19</f>
        <v>14088.66</v>
      </c>
      <c r="U12" s="18">
        <f>'Formato 6 a)'!G19</f>
        <v>43386.34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48000</v>
      </c>
      <c r="Q16" s="18">
        <f>'Formato 6 a)'!C23</f>
        <v>-13000</v>
      </c>
      <c r="R16" s="18">
        <f>'Formato 6 a)'!D23</f>
        <v>35000</v>
      </c>
      <c r="S16" s="18">
        <f>'Formato 6 a)'!E23</f>
        <v>7840</v>
      </c>
      <c r="T16" s="18">
        <f>'Formato 6 a)'!F23</f>
        <v>7840</v>
      </c>
      <c r="U16" s="18">
        <f>'Formato 6 a)'!G23</f>
        <v>27160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48000</v>
      </c>
      <c r="Q17" s="18">
        <f>'Formato 6 a)'!C24</f>
        <v>0</v>
      </c>
      <c r="R17" s="18">
        <f>'Formato 6 a)'!D24</f>
        <v>48000</v>
      </c>
      <c r="S17" s="18">
        <f>'Formato 6 a)'!E24</f>
        <v>28000</v>
      </c>
      <c r="T17" s="18">
        <f>'Formato 6 a)'!F24</f>
        <v>28000</v>
      </c>
      <c r="U17" s="18">
        <f>'Formato 6 a)'!G24</f>
        <v>20000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9000</v>
      </c>
      <c r="Q18" s="18">
        <f>'Formato 6 a)'!C25</f>
        <v>-3000</v>
      </c>
      <c r="R18" s="18">
        <f>'Formato 6 a)'!D25</f>
        <v>6000</v>
      </c>
      <c r="S18" s="18">
        <f>'Formato 6 a)'!E25</f>
        <v>0</v>
      </c>
      <c r="T18" s="18">
        <f>'Formato 6 a)'!F25</f>
        <v>0</v>
      </c>
      <c r="U18" s="18">
        <f>'Formato 6 a)'!G25</f>
        <v>6000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2625</v>
      </c>
      <c r="Q20" s="18">
        <f>'Formato 6 a)'!C27</f>
        <v>0</v>
      </c>
      <c r="R20" s="18">
        <f>'Formato 6 a)'!D27</f>
        <v>2625</v>
      </c>
      <c r="S20" s="18">
        <f>'Formato 6 a)'!E27</f>
        <v>0</v>
      </c>
      <c r="T20" s="18">
        <f>'Formato 6 a)'!F27</f>
        <v>0</v>
      </c>
      <c r="U20" s="18">
        <f>'Formato 6 a)'!G27</f>
        <v>2625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167771.09999999998</v>
      </c>
      <c r="Q21" s="18">
        <f>'Formato 6 a)'!C28</f>
        <v>22866</v>
      </c>
      <c r="R21" s="18">
        <f>'Formato 6 a)'!D28</f>
        <v>190637.09999999998</v>
      </c>
      <c r="S21" s="18">
        <f>'Formato 6 a)'!E28</f>
        <v>88489.35</v>
      </c>
      <c r="T21" s="18">
        <f>'Formato 6 a)'!F28</f>
        <v>88489.35</v>
      </c>
      <c r="U21" s="18">
        <f>'Formato 6 a)'!G28</f>
        <v>102147.74999999999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13320</v>
      </c>
      <c r="Q22" s="18">
        <f>'Formato 6 a)'!C29</f>
        <v>0</v>
      </c>
      <c r="R22" s="18">
        <f>'Formato 6 a)'!D29</f>
        <v>13320</v>
      </c>
      <c r="S22" s="18">
        <f>'Formato 6 a)'!E29</f>
        <v>3728.25</v>
      </c>
      <c r="T22" s="18">
        <f>'Formato 6 a)'!F29</f>
        <v>3728.25</v>
      </c>
      <c r="U22" s="18">
        <f>'Formato 6 a)'!G29</f>
        <v>9591.75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48000</v>
      </c>
      <c r="Q24" s="18">
        <f>'Formato 6 a)'!C31</f>
        <v>1000</v>
      </c>
      <c r="R24" s="18">
        <f>'Formato 6 a)'!D31</f>
        <v>49000</v>
      </c>
      <c r="S24" s="18">
        <f>'Formato 6 a)'!E31</f>
        <v>32552.3</v>
      </c>
      <c r="T24" s="18">
        <f>'Formato 6 a)'!F31</f>
        <v>32552.3</v>
      </c>
      <c r="U24" s="18">
        <f>'Formato 6 a)'!G31</f>
        <v>16447.7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7200</v>
      </c>
      <c r="Q25" s="18">
        <f>'Formato 6 a)'!C32</f>
        <v>0</v>
      </c>
      <c r="R25" s="18">
        <f>'Formato 6 a)'!D32</f>
        <v>7200</v>
      </c>
      <c r="S25" s="18">
        <f>'Formato 6 a)'!E32</f>
        <v>3723.6</v>
      </c>
      <c r="T25" s="18">
        <f>'Formato 6 a)'!F32</f>
        <v>3723.6</v>
      </c>
      <c r="U25" s="18">
        <f>'Formato 6 a)'!G32</f>
        <v>3476.4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13000</v>
      </c>
      <c r="Q26" s="18">
        <f>'Formato 6 a)'!C33</f>
        <v>5866</v>
      </c>
      <c r="R26" s="18">
        <f>'Formato 6 a)'!D33</f>
        <v>18866</v>
      </c>
      <c r="S26" s="18">
        <f>'Formato 6 a)'!E33</f>
        <v>12852</v>
      </c>
      <c r="T26" s="18">
        <f>'Formato 6 a)'!F33</f>
        <v>12852</v>
      </c>
      <c r="U26" s="18">
        <f>'Formato 6 a)'!G33</f>
        <v>6014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3509.4</v>
      </c>
      <c r="T28" s="18">
        <f>'Formato 6 a)'!F35</f>
        <v>3509.4</v>
      </c>
      <c r="U28" s="18">
        <f>'Formato 6 a)'!G35</f>
        <v>6490.6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57980.52</v>
      </c>
      <c r="Q29" s="18">
        <f>'Formato 6 a)'!C36</f>
        <v>16000</v>
      </c>
      <c r="R29" s="18">
        <f>'Formato 6 a)'!D36</f>
        <v>73980.51999999999</v>
      </c>
      <c r="S29" s="18">
        <f>'Formato 6 a)'!E36</f>
        <v>20368.8</v>
      </c>
      <c r="T29" s="18">
        <f>'Formato 6 a)'!F36</f>
        <v>20368.8</v>
      </c>
      <c r="U29" s="18">
        <f>'Formato 6 a)'!G36</f>
        <v>53611.719999999987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18270.580000000002</v>
      </c>
      <c r="Q30" s="18">
        <f>'Formato 6 a)'!C37</f>
        <v>0</v>
      </c>
      <c r="R30" s="18">
        <f>'Formato 6 a)'!D37</f>
        <v>18270.580000000002</v>
      </c>
      <c r="S30" s="18">
        <f>'Formato 6 a)'!E37</f>
        <v>11755</v>
      </c>
      <c r="T30" s="18">
        <f>'Formato 6 a)'!F37</f>
        <v>11755</v>
      </c>
      <c r="U30" s="18">
        <f>'Formato 6 a)'!G37</f>
        <v>6515.5800000000017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66402.2</v>
      </c>
      <c r="Q41" s="18">
        <f>'Formato 6 a)'!C48</f>
        <v>-5866</v>
      </c>
      <c r="R41" s="18">
        <f>'Formato 6 a)'!D48</f>
        <v>60536.2</v>
      </c>
      <c r="S41" s="18">
        <f>'Formato 6 a)'!E48</f>
        <v>9796.98</v>
      </c>
      <c r="T41" s="18">
        <f>'Formato 6 a)'!F48</f>
        <v>9796.98</v>
      </c>
      <c r="U41" s="18">
        <f>'Formato 6 a)'!G48</f>
        <v>50739.22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66402.2</v>
      </c>
      <c r="Q42" s="18">
        <f>'Formato 6 a)'!C49</f>
        <v>-5866</v>
      </c>
      <c r="R42" s="18">
        <f>'Formato 6 a)'!D49</f>
        <v>60536.2</v>
      </c>
      <c r="S42" s="18">
        <f>'Formato 6 a)'!E49</f>
        <v>9796.98</v>
      </c>
      <c r="T42" s="18">
        <f>'Formato 6 a)'!F49</f>
        <v>9796.98</v>
      </c>
      <c r="U42" s="18">
        <f>'Formato 6 a)'!G49</f>
        <v>50739.22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686000</v>
      </c>
      <c r="Q76">
        <f>'Formato 6 a)'!C84</f>
        <v>0</v>
      </c>
      <c r="R76">
        <f>'Formato 6 a)'!D84</f>
        <v>686000</v>
      </c>
      <c r="S76">
        <f>'Formato 6 a)'!E84</f>
        <v>686000</v>
      </c>
      <c r="T76">
        <f>'Formato 6 a)'!F84</f>
        <v>686000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686000</v>
      </c>
      <c r="Q95">
        <f>'Formato 6 a)'!C103</f>
        <v>0</v>
      </c>
      <c r="R95">
        <f>'Formato 6 a)'!D103</f>
        <v>686000</v>
      </c>
      <c r="S95">
        <f>'Formato 6 a)'!E103</f>
        <v>686000</v>
      </c>
      <c r="T95">
        <f>'Formato 6 a)'!F103</f>
        <v>686000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686000</v>
      </c>
      <c r="Q98">
        <f>'Formato 6 a)'!C106</f>
        <v>0</v>
      </c>
      <c r="R98">
        <f>'Formato 6 a)'!D106</f>
        <v>686000</v>
      </c>
      <c r="S98">
        <f>'Formato 6 a)'!E106</f>
        <v>686000</v>
      </c>
      <c r="T98">
        <f>'Formato 6 a)'!F106</f>
        <v>686000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2092952.2899999998</v>
      </c>
      <c r="Q150">
        <f>'Formato 6 a)'!C159</f>
        <v>0</v>
      </c>
      <c r="R150">
        <f>'Formato 6 a)'!D159</f>
        <v>2092952.2899999998</v>
      </c>
      <c r="S150">
        <f>'Formato 6 a)'!E159</f>
        <v>1442872.83</v>
      </c>
      <c r="T150">
        <f>'Formato 6 a)'!F159</f>
        <v>1442872.83</v>
      </c>
      <c r="U150">
        <f>'Formato 6 a)'!G159</f>
        <v>650079.46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view="pageBreakPreview" zoomScale="60" zoomScaleNormal="90" workbookViewId="0">
      <selection activeCell="D25" sqref="D25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INSTITUTO MUNICIPAL DE PLANEACIÓN DEL MUNICIPIO DE SAN MIGUEL DE ALLENDE,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1406952.29</v>
      </c>
      <c r="C9" s="59">
        <f>SUM(C10:GASTO_NE_FIN_02)</f>
        <v>0</v>
      </c>
      <c r="D9" s="59">
        <f>SUM(D10:GASTO_NE_FIN_03)</f>
        <v>1406952.29</v>
      </c>
      <c r="E9" s="59">
        <f>SUM(E10:GASTO_NE_FIN_04)</f>
        <v>756872.83</v>
      </c>
      <c r="F9" s="59">
        <f>SUM(F10:GASTO_NE_FIN_05)</f>
        <v>756872.83</v>
      </c>
      <c r="G9" s="59">
        <f>SUM(G10:GASTO_NE_FIN_06)</f>
        <v>650079.46000000008</v>
      </c>
    </row>
    <row r="10" spans="1:7" s="24" customFormat="1" x14ac:dyDescent="0.25">
      <c r="A10" s="144" t="s">
        <v>432</v>
      </c>
      <c r="B10" s="60">
        <v>1406952.29</v>
      </c>
      <c r="C10" s="60">
        <v>0</v>
      </c>
      <c r="D10" s="60">
        <v>1406952.29</v>
      </c>
      <c r="E10" s="60">
        <v>756872.83</v>
      </c>
      <c r="F10" s="60">
        <v>756872.83</v>
      </c>
      <c r="G10" s="77">
        <f>D10-E10</f>
        <v>650079.46000000008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686000</v>
      </c>
      <c r="C19" s="61">
        <f>SUM(C20:GASTO_E_FIN_02)</f>
        <v>0</v>
      </c>
      <c r="D19" s="61">
        <f>SUM(D20:GASTO_E_FIN_03)</f>
        <v>686000</v>
      </c>
      <c r="E19" s="61">
        <f>SUM(E20:GASTO_E_FIN_04)</f>
        <v>686000</v>
      </c>
      <c r="F19" s="61">
        <f>SUM(F20:GASTO_E_FIN_05)</f>
        <v>686000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>
        <v>686000</v>
      </c>
      <c r="C20" s="60">
        <v>0</v>
      </c>
      <c r="D20" s="60">
        <v>686000</v>
      </c>
      <c r="E20" s="60">
        <v>686000</v>
      </c>
      <c r="F20" s="60">
        <v>686000</v>
      </c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ht="14.25" x14ac:dyDescent="0.4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2092952.29</v>
      </c>
      <c r="C29" s="61">
        <f>GASTO_NE_T2+GASTO_E_T2</f>
        <v>0</v>
      </c>
      <c r="D29" s="61">
        <f>GASTO_NE_T3+GASTO_E_T3</f>
        <v>2092952.29</v>
      </c>
      <c r="E29" s="61">
        <f>GASTO_NE_T4+GASTO_E_T4</f>
        <v>1442872.83</v>
      </c>
      <c r="F29" s="61">
        <f>GASTO_NE_T5+GASTO_E_T5</f>
        <v>1442872.83</v>
      </c>
      <c r="G29" s="61">
        <f>GASTO_NE_T6+GASTO_E_T6</f>
        <v>650079.46000000008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1406952.29</v>
      </c>
      <c r="Q2" s="18">
        <f>GASTO_NE_T2</f>
        <v>0</v>
      </c>
      <c r="R2" s="18">
        <f>GASTO_NE_T3</f>
        <v>1406952.29</v>
      </c>
      <c r="S2" s="18">
        <f>GASTO_NE_T4</f>
        <v>756872.83</v>
      </c>
      <c r="T2" s="18">
        <f>GASTO_NE_T5</f>
        <v>756872.83</v>
      </c>
      <c r="U2" s="18">
        <f>GASTO_NE_T6</f>
        <v>650079.46000000008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686000</v>
      </c>
      <c r="Q3" s="18">
        <f>GASTO_E_T2</f>
        <v>0</v>
      </c>
      <c r="R3" s="18">
        <f>GASTO_E_T3</f>
        <v>686000</v>
      </c>
      <c r="S3" s="18">
        <f>GASTO_E_T4</f>
        <v>686000</v>
      </c>
      <c r="T3" s="18">
        <f>GASTO_E_T5</f>
        <v>686000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2092952.29</v>
      </c>
      <c r="Q4" s="18">
        <f>TOTAL_E_T2</f>
        <v>0</v>
      </c>
      <c r="R4" s="18">
        <f>TOTAL_E_T3</f>
        <v>2092952.29</v>
      </c>
      <c r="S4" s="18">
        <f>TOTAL_E_T4</f>
        <v>1442872.83</v>
      </c>
      <c r="T4" s="18">
        <f>TOTAL_E_T5</f>
        <v>1442872.83</v>
      </c>
      <c r="U4" s="18">
        <f>TOTAL_E_T6</f>
        <v>650079.46000000008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view="pageBreakPreview" topLeftCell="A52" zoomScale="60" zoomScaleNormal="90" workbookViewId="0">
      <selection activeCell="A72" sqref="A7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INSTITUTO MUNICIPAL DE PLANEACIÓN DEL MUNICIPIO DE SAN MIGUEL DE ALLENDE,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1406952.29</v>
      </c>
      <c r="C9" s="70">
        <f t="shared" ref="C9:G9" si="0">SUM(C10,C19,C27,C37)</f>
        <v>0</v>
      </c>
      <c r="D9" s="70">
        <f t="shared" si="0"/>
        <v>1406952.29</v>
      </c>
      <c r="E9" s="70">
        <f t="shared" si="0"/>
        <v>756872.83</v>
      </c>
      <c r="F9" s="70">
        <f t="shared" si="0"/>
        <v>756872.83</v>
      </c>
      <c r="G9" s="70">
        <f t="shared" si="0"/>
        <v>650079.46000000008</v>
      </c>
    </row>
    <row r="10" spans="1:7" ht="14.25" x14ac:dyDescent="0.45">
      <c r="A10" s="53" t="s">
        <v>364</v>
      </c>
      <c r="B10" s="71">
        <f>SUM(B11:B18)</f>
        <v>1406952.29</v>
      </c>
      <c r="C10" s="71">
        <f t="shared" ref="C10:F10" si="1">SUM(C11:C18)</f>
        <v>0</v>
      </c>
      <c r="D10" s="71">
        <f t="shared" si="1"/>
        <v>1406952.29</v>
      </c>
      <c r="E10" s="71">
        <f t="shared" si="1"/>
        <v>756872.83</v>
      </c>
      <c r="F10" s="71">
        <f t="shared" si="1"/>
        <v>756872.83</v>
      </c>
      <c r="G10" s="71">
        <f>SUM(G11:G18)</f>
        <v>650079.46000000008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>
        <v>1406952.29</v>
      </c>
      <c r="C13" s="72">
        <v>0</v>
      </c>
      <c r="D13" s="72">
        <v>1406952.29</v>
      </c>
      <c r="E13" s="72">
        <v>756872.83</v>
      </c>
      <c r="F13" s="72">
        <v>756872.83</v>
      </c>
      <c r="G13" s="72">
        <f t="shared" si="2"/>
        <v>650079.46000000008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686000</v>
      </c>
      <c r="C43" s="73">
        <f t="shared" ref="C43:G43" si="9">SUM(C44,C53,C61,C71)</f>
        <v>0</v>
      </c>
      <c r="D43" s="73">
        <f t="shared" si="9"/>
        <v>686000</v>
      </c>
      <c r="E43" s="73">
        <f t="shared" si="9"/>
        <v>686000</v>
      </c>
      <c r="F43" s="73">
        <f t="shared" si="9"/>
        <v>686000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686000</v>
      </c>
      <c r="C44" s="72">
        <f t="shared" ref="C44:G44" si="10">SUM(C45:C52)</f>
        <v>0</v>
      </c>
      <c r="D44" s="72">
        <f t="shared" si="10"/>
        <v>686000</v>
      </c>
      <c r="E44" s="72">
        <f t="shared" si="10"/>
        <v>686000</v>
      </c>
      <c r="F44" s="72">
        <f t="shared" si="10"/>
        <v>686000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>
        <v>686000</v>
      </c>
      <c r="C47" s="72">
        <v>0</v>
      </c>
      <c r="D47" s="72">
        <v>686000</v>
      </c>
      <c r="E47" s="72">
        <v>686000</v>
      </c>
      <c r="F47" s="72">
        <v>686000</v>
      </c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2092952.29</v>
      </c>
      <c r="C77" s="73">
        <f t="shared" ref="C77:F77" si="18">C43+C9</f>
        <v>0</v>
      </c>
      <c r="D77" s="73">
        <f t="shared" si="18"/>
        <v>2092952.29</v>
      </c>
      <c r="E77" s="73">
        <f t="shared" si="18"/>
        <v>1442872.83</v>
      </c>
      <c r="F77" s="73">
        <f t="shared" si="18"/>
        <v>1442872.83</v>
      </c>
      <c r="G77" s="73">
        <f>G43+G9</f>
        <v>650079.46000000008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1406952.29</v>
      </c>
      <c r="Q2" s="18">
        <f>'Formato 6 c)'!C9</f>
        <v>0</v>
      </c>
      <c r="R2" s="18">
        <f>'Formato 6 c)'!D9</f>
        <v>1406952.29</v>
      </c>
      <c r="S2" s="18">
        <f>'Formato 6 c)'!E9</f>
        <v>756872.83</v>
      </c>
      <c r="T2" s="18">
        <f>'Formato 6 c)'!F9</f>
        <v>756872.83</v>
      </c>
      <c r="U2" s="18">
        <f>'Formato 6 c)'!G9</f>
        <v>650079.46000000008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1406952.29</v>
      </c>
      <c r="Q3" s="18">
        <f>'Formato 6 c)'!C10</f>
        <v>0</v>
      </c>
      <c r="R3" s="18">
        <f>'Formato 6 c)'!D10</f>
        <v>1406952.29</v>
      </c>
      <c r="S3" s="18">
        <f>'Formato 6 c)'!E10</f>
        <v>756872.83</v>
      </c>
      <c r="T3" s="18">
        <f>'Formato 6 c)'!F10</f>
        <v>756872.83</v>
      </c>
      <c r="U3" s="18">
        <f>'Formato 6 c)'!G10</f>
        <v>650079.46000000008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1406952.29</v>
      </c>
      <c r="Q6" s="18">
        <f>'Formato 6 c)'!C13</f>
        <v>0</v>
      </c>
      <c r="R6" s="18">
        <f>'Formato 6 c)'!D13</f>
        <v>1406952.29</v>
      </c>
      <c r="S6" s="18">
        <f>'Formato 6 c)'!E13</f>
        <v>756872.83</v>
      </c>
      <c r="T6" s="18">
        <f>'Formato 6 c)'!F13</f>
        <v>756872.83</v>
      </c>
      <c r="U6" s="18">
        <f>'Formato 6 c)'!G13</f>
        <v>650079.46000000008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686000</v>
      </c>
      <c r="Q35" s="18">
        <f>'Formato 6 c)'!C43</f>
        <v>0</v>
      </c>
      <c r="R35" s="18">
        <f>'Formato 6 c)'!D43</f>
        <v>686000</v>
      </c>
      <c r="S35" s="18">
        <f>'Formato 6 c)'!E43</f>
        <v>686000</v>
      </c>
      <c r="T35" s="18">
        <f>'Formato 6 c)'!F43</f>
        <v>686000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686000</v>
      </c>
      <c r="Q36" s="18">
        <f>'Formato 6 c)'!C44</f>
        <v>0</v>
      </c>
      <c r="R36" s="18">
        <f>'Formato 6 c)'!D44</f>
        <v>686000</v>
      </c>
      <c r="S36" s="18">
        <f>'Formato 6 c)'!E44</f>
        <v>686000</v>
      </c>
      <c r="T36" s="18">
        <f>'Formato 6 c)'!F44</f>
        <v>686000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686000</v>
      </c>
      <c r="Q39" s="18">
        <f>'Formato 6 c)'!C47</f>
        <v>0</v>
      </c>
      <c r="R39" s="18">
        <f>'Formato 6 c)'!D47</f>
        <v>686000</v>
      </c>
      <c r="S39" s="18">
        <f>'Formato 6 c)'!E47</f>
        <v>686000</v>
      </c>
      <c r="T39" s="18">
        <f>'Formato 6 c)'!F47</f>
        <v>686000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2092952.29</v>
      </c>
      <c r="Q68" s="18">
        <f>'Formato 6 c)'!C77</f>
        <v>0</v>
      </c>
      <c r="R68" s="18">
        <f>'Formato 6 c)'!D77</f>
        <v>2092952.29</v>
      </c>
      <c r="S68" s="18">
        <f>'Formato 6 c)'!E77</f>
        <v>1442872.83</v>
      </c>
      <c r="T68" s="18">
        <f>'Formato 6 c)'!F77</f>
        <v>1442872.83</v>
      </c>
      <c r="U68" s="18">
        <f>'Formato 6 c)'!G77</f>
        <v>650079.46000000008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PLANEACIÓN DEL MUNICIPIO DE SAN MIGUEL DE ALLENDE, GTO., Gobierno del Estado de Guanajuato</v>
      </c>
    </row>
    <row r="7" spans="2:3" ht="14.25" x14ac:dyDescent="0.45">
      <c r="C7" t="str">
        <f>CONCATENATE(ENTE_PUBLICO," (a)")</f>
        <v>INSTITUTO MUNICIPAL DE PLANEACIÓN DEL MUNICIPIO DE SAN MIGUEL DE ALLENDE,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1160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3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view="pageBreakPreview" zoomScale="60" zoomScaleNormal="80" workbookViewId="0">
      <selection activeCell="B9" sqref="B9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INSTITUTO MUNICIPAL DE PLANEACIÓN DEL MUNICIPIO DE SAN MIGUEL DE ALLENDE,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septiembre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1006678.99</v>
      </c>
      <c r="C9" s="66">
        <f t="shared" ref="C9:F9" si="0">SUM(C10,C11,C12,C15,C16,C19)</f>
        <v>0</v>
      </c>
      <c r="D9" s="66">
        <f t="shared" si="0"/>
        <v>1006678.99</v>
      </c>
      <c r="E9" s="66">
        <f t="shared" si="0"/>
        <v>608657.84</v>
      </c>
      <c r="F9" s="66">
        <f t="shared" si="0"/>
        <v>608657.84</v>
      </c>
      <c r="G9" s="66">
        <f>SUM(G10,G11,G12,G15,G16,G19)</f>
        <v>398021.15</v>
      </c>
    </row>
    <row r="10" spans="1:7" x14ac:dyDescent="0.25">
      <c r="A10" s="53" t="s">
        <v>401</v>
      </c>
      <c r="B10" s="67">
        <v>1006678.99</v>
      </c>
      <c r="C10" s="67">
        <v>0</v>
      </c>
      <c r="D10" s="67">
        <v>1006678.99</v>
      </c>
      <c r="E10" s="67">
        <v>608657.84</v>
      </c>
      <c r="F10" s="67">
        <v>608657.84</v>
      </c>
      <c r="G10" s="67">
        <f>D10-E10</f>
        <v>398021.15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1006678.99</v>
      </c>
      <c r="C33" s="66">
        <f t="shared" ref="C33:G33" si="9">C21+C9</f>
        <v>0</v>
      </c>
      <c r="D33" s="66">
        <f t="shared" si="9"/>
        <v>1006678.99</v>
      </c>
      <c r="E33" s="66">
        <f t="shared" si="9"/>
        <v>608657.84</v>
      </c>
      <c r="F33" s="66">
        <f t="shared" si="9"/>
        <v>608657.84</v>
      </c>
      <c r="G33" s="66">
        <f t="shared" si="9"/>
        <v>398021.15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37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1006678.99</v>
      </c>
      <c r="Q2" s="18">
        <f>'Formato 6 d)'!C9</f>
        <v>0</v>
      </c>
      <c r="R2" s="18">
        <f>'Formato 6 d)'!D9</f>
        <v>1006678.99</v>
      </c>
      <c r="S2" s="18">
        <f>'Formato 6 d)'!E9</f>
        <v>608657.84</v>
      </c>
      <c r="T2" s="18">
        <f>'Formato 6 d)'!F9</f>
        <v>608657.84</v>
      </c>
      <c r="U2" s="18">
        <f>'Formato 6 d)'!G9</f>
        <v>398021.15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1006678.99</v>
      </c>
      <c r="Q3" s="18">
        <f>'Formato 6 d)'!C10</f>
        <v>0</v>
      </c>
      <c r="R3" s="18">
        <f>'Formato 6 d)'!D10</f>
        <v>1006678.99</v>
      </c>
      <c r="S3" s="18">
        <f>'Formato 6 d)'!E10</f>
        <v>608657.84</v>
      </c>
      <c r="T3" s="18">
        <f>'Formato 6 d)'!F10</f>
        <v>608657.84</v>
      </c>
      <c r="U3" s="18">
        <f>'Formato 6 d)'!G10</f>
        <v>398021.15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1006678.99</v>
      </c>
      <c r="Q24" s="18">
        <f>'Formato 6 d)'!C33</f>
        <v>0</v>
      </c>
      <c r="R24" s="18">
        <f>'Formato 6 d)'!D33</f>
        <v>1006678.99</v>
      </c>
      <c r="S24" s="18">
        <f>'Formato 6 d)'!E33</f>
        <v>608657.84</v>
      </c>
      <c r="T24" s="18">
        <f>'Formato 6 d)'!F33</f>
        <v>608657.84</v>
      </c>
      <c r="U24" s="18">
        <f>'Formato 6 d)'!G33</f>
        <v>398021.15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view="pageBreakPreview" zoomScale="60" zoomScaleNormal="85" zoomScalePageLayoutView="90" workbookViewId="0">
      <selection activeCell="G35" sqref="G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/>
      <c r="C30" s="60"/>
      <c r="D30" s="60"/>
      <c r="E30" s="60"/>
      <c r="F30" s="60"/>
      <c r="G30" s="60"/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view="pageBreakPreview" topLeftCell="A8" zoomScale="60" zoomScaleNormal="90" workbookViewId="0">
      <selection activeCell="F29" sqref="F2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pageSetup scale="47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view="pageBreakPreview" zoomScale="60" zoomScaleNormal="80" workbookViewId="0">
      <selection activeCell="G34" sqref="G34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545644.24</v>
      </c>
      <c r="D7" s="59">
        <f t="shared" si="0"/>
        <v>550000</v>
      </c>
      <c r="E7" s="59">
        <f t="shared" si="0"/>
        <v>876594.45</v>
      </c>
      <c r="F7" s="59">
        <f t="shared" si="0"/>
        <v>2017591.2999999998</v>
      </c>
      <c r="G7" s="59">
        <f t="shared" si="0"/>
        <v>870933.21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>
        <v>2</v>
      </c>
    </row>
    <row r="9" spans="1:7" x14ac:dyDescent="0.25">
      <c r="A9" s="53" t="s">
        <v>470</v>
      </c>
      <c r="B9" s="60"/>
      <c r="C9" s="60"/>
      <c r="D9" s="60"/>
      <c r="E9" s="60"/>
      <c r="F9" s="60"/>
      <c r="G9" s="60">
        <v>2</v>
      </c>
    </row>
    <row r="10" spans="1:7" x14ac:dyDescent="0.25">
      <c r="A10" s="53" t="s">
        <v>471</v>
      </c>
      <c r="B10" s="60"/>
      <c r="C10" s="60"/>
      <c r="D10" s="60"/>
      <c r="E10" s="60"/>
      <c r="F10" s="60"/>
      <c r="G10" s="60">
        <v>2</v>
      </c>
    </row>
    <row r="11" spans="1:7" x14ac:dyDescent="0.25">
      <c r="A11" s="53" t="s">
        <v>472</v>
      </c>
      <c r="B11" s="60"/>
      <c r="C11" s="60"/>
      <c r="D11" s="60"/>
      <c r="E11" s="60"/>
      <c r="F11" s="60"/>
      <c r="G11" s="60">
        <v>2</v>
      </c>
    </row>
    <row r="12" spans="1:7" x14ac:dyDescent="0.25">
      <c r="A12" s="53" t="s">
        <v>473</v>
      </c>
      <c r="B12" s="24"/>
      <c r="C12" s="60">
        <v>25644.240000000002</v>
      </c>
      <c r="D12" s="60"/>
      <c r="E12" s="60"/>
      <c r="F12" s="60"/>
      <c r="G12" s="60">
        <v>2</v>
      </c>
    </row>
    <row r="13" spans="1:7" x14ac:dyDescent="0.25">
      <c r="A13" s="56" t="s">
        <v>474</v>
      </c>
      <c r="B13" s="24"/>
      <c r="C13" s="60"/>
      <c r="D13" s="60"/>
      <c r="E13" s="60"/>
      <c r="F13" s="60"/>
      <c r="G13" s="60">
        <v>2</v>
      </c>
    </row>
    <row r="14" spans="1:7" x14ac:dyDescent="0.25">
      <c r="A14" s="53" t="s">
        <v>475</v>
      </c>
      <c r="B14" s="24"/>
      <c r="C14" s="60"/>
      <c r="D14" s="60"/>
      <c r="E14" s="60">
        <v>15694.45</v>
      </c>
      <c r="F14" s="60">
        <v>12534.44</v>
      </c>
      <c r="G14" s="60">
        <v>9960.39</v>
      </c>
    </row>
    <row r="15" spans="1:7" x14ac:dyDescent="0.25">
      <c r="A15" s="53" t="s">
        <v>476</v>
      </c>
      <c r="B15" s="24"/>
      <c r="C15" s="60"/>
      <c r="D15" s="60"/>
      <c r="E15" s="60"/>
      <c r="F15" s="60"/>
      <c r="G15" s="60">
        <v>2</v>
      </c>
    </row>
    <row r="16" spans="1:7" x14ac:dyDescent="0.25">
      <c r="A16" s="53" t="s">
        <v>477</v>
      </c>
      <c r="B16" s="24"/>
      <c r="C16" s="60"/>
      <c r="D16" s="60"/>
      <c r="E16" s="60"/>
      <c r="F16" s="60"/>
      <c r="G16" s="60">
        <v>2</v>
      </c>
    </row>
    <row r="17" spans="1:7" x14ac:dyDescent="0.25">
      <c r="A17" s="53" t="s">
        <v>3298</v>
      </c>
      <c r="B17" s="24"/>
      <c r="C17" s="60">
        <v>520000</v>
      </c>
      <c r="D17" s="60">
        <v>550000</v>
      </c>
      <c r="E17" s="60">
        <v>860900</v>
      </c>
      <c r="F17" s="60">
        <v>1025056.86</v>
      </c>
      <c r="G17" s="60">
        <v>860952.82</v>
      </c>
    </row>
    <row r="18" spans="1:7" x14ac:dyDescent="0.25">
      <c r="A18" s="53" t="s">
        <v>478</v>
      </c>
      <c r="B18" s="24"/>
      <c r="C18" s="60"/>
      <c r="D18" s="60"/>
      <c r="E18" s="60"/>
      <c r="F18" s="60">
        <v>980000</v>
      </c>
      <c r="G18" s="60">
        <v>2</v>
      </c>
    </row>
    <row r="19" spans="1:7" x14ac:dyDescent="0.25">
      <c r="A19" s="53" t="s">
        <v>479</v>
      </c>
      <c r="B19" s="60"/>
      <c r="C19" s="60"/>
      <c r="D19" s="60"/>
      <c r="E19" s="60"/>
      <c r="F19" s="60"/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10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>
        <v>2</v>
      </c>
    </row>
    <row r="23" spans="1:7" x14ac:dyDescent="0.25">
      <c r="A23" s="53" t="s">
        <v>481</v>
      </c>
      <c r="B23" s="60"/>
      <c r="C23" s="60"/>
      <c r="D23" s="60"/>
      <c r="E23" s="60"/>
      <c r="F23" s="60"/>
      <c r="G23" s="60">
        <v>2</v>
      </c>
    </row>
    <row r="24" spans="1:7" x14ac:dyDescent="0.25">
      <c r="A24" s="53" t="s">
        <v>482</v>
      </c>
      <c r="B24" s="60"/>
      <c r="C24" s="60"/>
      <c r="D24" s="60"/>
      <c r="E24" s="60"/>
      <c r="F24" s="60"/>
      <c r="G24" s="60">
        <v>2</v>
      </c>
    </row>
    <row r="25" spans="1:7" x14ac:dyDescent="0.25">
      <c r="A25" s="53" t="s">
        <v>483</v>
      </c>
      <c r="B25" s="60"/>
      <c r="C25" s="60"/>
      <c r="D25" s="60"/>
      <c r="E25" s="60"/>
      <c r="F25" s="60"/>
      <c r="G25" s="60">
        <v>2</v>
      </c>
    </row>
    <row r="26" spans="1:7" x14ac:dyDescent="0.25">
      <c r="A26" s="53" t="s">
        <v>484</v>
      </c>
      <c r="B26" s="60"/>
      <c r="C26" s="60"/>
      <c r="D26" s="60"/>
      <c r="E26" s="60"/>
      <c r="F26" s="60"/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2</v>
      </c>
    </row>
    <row r="29" spans="1:7" ht="14.25" x14ac:dyDescent="0.45">
      <c r="A29" s="53" t="s">
        <v>269</v>
      </c>
      <c r="B29" s="60"/>
      <c r="C29" s="60"/>
      <c r="D29" s="60"/>
      <c r="E29" s="60"/>
      <c r="F29" s="60"/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545644.24</v>
      </c>
      <c r="D31" s="61">
        <f t="shared" si="3"/>
        <v>550000</v>
      </c>
      <c r="E31" s="61">
        <f t="shared" si="3"/>
        <v>876594.45</v>
      </c>
      <c r="F31" s="61">
        <f t="shared" si="3"/>
        <v>2017591.2999999998</v>
      </c>
      <c r="G31" s="61">
        <f t="shared" si="3"/>
        <v>870945.21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>
        <v>-165064.18</v>
      </c>
      <c r="G34" s="60">
        <v>11996.98</v>
      </c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>
        <v>2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>E34+E35</f>
        <v>0</v>
      </c>
      <c r="F36" s="61">
        <f>F34+F35</f>
        <v>-165064.18</v>
      </c>
      <c r="G36" s="61">
        <f t="shared" si="4"/>
        <v>11998.98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G7:G36 C12:F18 B7:F11 B19:F36">
      <formula1>-1.79769313486231E+100</formula1>
      <formula2>1.79769313486231E+100</formula2>
    </dataValidation>
  </dataValidations>
  <pageMargins left="0.7" right="0.7" top="0.75" bottom="0.75" header="0.3" footer="0.3"/>
  <pageSetup paperSize="9"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545644.24</v>
      </c>
      <c r="R2" s="18">
        <f>'Formato 7 c)'!D7</f>
        <v>550000</v>
      </c>
      <c r="S2" s="18">
        <f>'Formato 7 c)'!E7</f>
        <v>876594.45</v>
      </c>
      <c r="T2" s="18">
        <f>'Formato 7 c)'!F7</f>
        <v>2017591.2999999998</v>
      </c>
      <c r="U2" s="18">
        <f>'Formato 7 c)'!G7</f>
        <v>870933.21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c)'!C12</f>
        <v>25644.240000000002</v>
      </c>
      <c r="Q7" s="18">
        <f>'Formato 7 c)'!D12</f>
        <v>0</v>
      </c>
      <c r="R7" s="18">
        <f>'Formato 7 c)'!E12</f>
        <v>0</v>
      </c>
      <c r="S7" s="18">
        <f>'Formato 7 c)'!F12</f>
        <v>0</v>
      </c>
      <c r="T7" s="18" t="e">
        <f>'Formato 7 c)'!#REF!</f>
        <v>#REF!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c)'!C13</f>
        <v>0</v>
      </c>
      <c r="Q8" s="18">
        <f>'Formato 7 c)'!D13</f>
        <v>0</v>
      </c>
      <c r="R8" s="18">
        <f>'Formato 7 c)'!E13</f>
        <v>0</v>
      </c>
      <c r="S8" s="18">
        <f>'Formato 7 c)'!F13</f>
        <v>0</v>
      </c>
      <c r="T8" s="18" t="e">
        <f>'Formato 7 c)'!#REF!</f>
        <v>#REF!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c)'!C14</f>
        <v>0</v>
      </c>
      <c r="Q9" s="18">
        <f>'Formato 7 c)'!D14</f>
        <v>0</v>
      </c>
      <c r="R9" s="18">
        <f>'Formato 7 c)'!E14</f>
        <v>15694.45</v>
      </c>
      <c r="S9" s="18">
        <f>'Formato 7 c)'!F14</f>
        <v>12534.44</v>
      </c>
      <c r="T9" s="18" t="e">
        <f>'Formato 7 c)'!#REF!</f>
        <v>#REF!</v>
      </c>
      <c r="U9" s="18">
        <f>'Formato 7 c)'!G14</f>
        <v>9960.39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c)'!C15</f>
        <v>0</v>
      </c>
      <c r="Q10" s="18">
        <f>'Formato 7 c)'!D15</f>
        <v>0</v>
      </c>
      <c r="R10" s="18">
        <f>'Formato 7 c)'!E15</f>
        <v>0</v>
      </c>
      <c r="S10" s="18">
        <f>'Formato 7 c)'!F15</f>
        <v>0</v>
      </c>
      <c r="T10" s="18" t="e">
        <f>'Formato 7 c)'!#REF!</f>
        <v>#REF!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c)'!C16</f>
        <v>0</v>
      </c>
      <c r="Q11" s="18">
        <f>'Formato 7 c)'!D16</f>
        <v>0</v>
      </c>
      <c r="R11" s="18">
        <f>'Formato 7 c)'!E16</f>
        <v>0</v>
      </c>
      <c r="S11" s="18">
        <f>'Formato 7 c)'!F16</f>
        <v>0</v>
      </c>
      <c r="T11" s="18" t="e">
        <f>'Formato 7 c)'!#REF!</f>
        <v>#REF!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c)'!C17</f>
        <v>520000</v>
      </c>
      <c r="Q12" s="18">
        <f>'Formato 7 c)'!D17</f>
        <v>550000</v>
      </c>
      <c r="R12" s="18">
        <f>'Formato 7 c)'!E17</f>
        <v>860900</v>
      </c>
      <c r="S12" s="18">
        <f>'Formato 7 c)'!F17</f>
        <v>1025056.86</v>
      </c>
      <c r="T12" s="18" t="e">
        <f>'Formato 7 c)'!#REF!</f>
        <v>#REF!</v>
      </c>
      <c r="U12" s="18">
        <f>'Formato 7 c)'!G17</f>
        <v>860952.82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c)'!C18</f>
        <v>0</v>
      </c>
      <c r="Q13" s="18">
        <f>'Formato 7 c)'!D18</f>
        <v>0</v>
      </c>
      <c r="R13" s="18">
        <f>'Formato 7 c)'!E18</f>
        <v>0</v>
      </c>
      <c r="S13" s="18">
        <f>'Formato 7 c)'!F18</f>
        <v>980000</v>
      </c>
      <c r="T13" s="18" t="e">
        <f>'Formato 7 c)'!#REF!</f>
        <v>#REF!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545644.24</v>
      </c>
      <c r="R23" s="18">
        <f>'Formato 7 c)'!D31</f>
        <v>550000</v>
      </c>
      <c r="S23" s="18">
        <f>'Formato 7 c)'!E31</f>
        <v>876594.45</v>
      </c>
      <c r="T23" s="18">
        <f>'Formato 7 c)'!F31</f>
        <v>2017591.2999999998</v>
      </c>
      <c r="U23" s="18">
        <f>'Formato 7 c)'!G31</f>
        <v>870945.21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-165064.18</v>
      </c>
      <c r="U25" s="18">
        <f>'Formato 7 c)'!G34</f>
        <v>11996.98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-165064.18</v>
      </c>
      <c r="U27" s="18">
        <f>'Formato 7 c)'!G36</f>
        <v>11998.98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view="pageBreakPreview" zoomScale="60" zoomScaleNormal="90" workbookViewId="0">
      <selection activeCell="A12" sqref="A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699428.93</v>
      </c>
      <c r="D7" s="59">
        <f t="shared" si="0"/>
        <v>508244.32</v>
      </c>
      <c r="E7" s="59">
        <f t="shared" si="0"/>
        <v>978879.58</v>
      </c>
      <c r="F7" s="59">
        <f t="shared" si="0"/>
        <v>1049706.81</v>
      </c>
      <c r="G7" s="59">
        <f t="shared" si="0"/>
        <v>756872.83</v>
      </c>
    </row>
    <row r="8" spans="1:7" x14ac:dyDescent="0.25">
      <c r="A8" s="53" t="s">
        <v>454</v>
      </c>
      <c r="B8" s="60"/>
      <c r="C8" s="60">
        <v>328246.09000000003</v>
      </c>
      <c r="D8" s="60">
        <v>446932.53</v>
      </c>
      <c r="E8" s="60">
        <v>761639.36</v>
      </c>
      <c r="F8" s="60">
        <v>873101.71</v>
      </c>
      <c r="G8" s="60">
        <v>608657.84</v>
      </c>
    </row>
    <row r="9" spans="1:7" x14ac:dyDescent="0.25">
      <c r="A9" s="53" t="s">
        <v>455</v>
      </c>
      <c r="B9" s="60"/>
      <c r="C9" s="60">
        <v>90492.97</v>
      </c>
      <c r="D9" s="60">
        <v>33933.730000000003</v>
      </c>
      <c r="E9" s="60">
        <v>65964.63</v>
      </c>
      <c r="F9" s="60">
        <v>52470.74</v>
      </c>
      <c r="G9" s="60">
        <v>49928.66</v>
      </c>
    </row>
    <row r="10" spans="1:7" x14ac:dyDescent="0.25">
      <c r="A10" s="53" t="s">
        <v>456</v>
      </c>
      <c r="B10" s="60"/>
      <c r="C10" s="60">
        <v>280689.87</v>
      </c>
      <c r="D10" s="60">
        <v>22463.48</v>
      </c>
      <c r="E10" s="60">
        <v>78789.600000000006</v>
      </c>
      <c r="F10" s="60">
        <v>106629.36</v>
      </c>
      <c r="G10" s="60">
        <v>88489.35</v>
      </c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>
        <v>4914.58</v>
      </c>
      <c r="E12" s="60">
        <v>72485.990000000005</v>
      </c>
      <c r="F12" s="60">
        <v>17505</v>
      </c>
      <c r="G12" s="60">
        <v>9796.98</v>
      </c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686000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>
        <v>686000</v>
      </c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699428.93</v>
      </c>
      <c r="D29" s="60">
        <f t="shared" si="2"/>
        <v>508244.32</v>
      </c>
      <c r="E29" s="60">
        <f t="shared" si="2"/>
        <v>978879.58</v>
      </c>
      <c r="F29" s="60">
        <f t="shared" si="2"/>
        <v>1049706.81</v>
      </c>
      <c r="G29" s="60">
        <f t="shared" si="2"/>
        <v>1442872.83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pageSetup scale="47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699428.93</v>
      </c>
      <c r="R2" s="18">
        <f>'Formato 7 d)'!D7</f>
        <v>508244.32</v>
      </c>
      <c r="S2" s="18">
        <f>'Formato 7 d)'!E7</f>
        <v>978879.58</v>
      </c>
      <c r="T2" s="18">
        <f>'Formato 7 d)'!F7</f>
        <v>1049706.81</v>
      </c>
      <c r="U2" s="18">
        <f>'Formato 7 d)'!G7</f>
        <v>756872.83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328246.09000000003</v>
      </c>
      <c r="R3" s="18">
        <f>'Formato 7 d)'!D8</f>
        <v>446932.53</v>
      </c>
      <c r="S3" s="18">
        <f>'Formato 7 d)'!E8</f>
        <v>761639.36</v>
      </c>
      <c r="T3" s="18">
        <f>'Formato 7 d)'!F8</f>
        <v>873101.71</v>
      </c>
      <c r="U3" s="18">
        <f>'Formato 7 d)'!G8</f>
        <v>608657.84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90492.97</v>
      </c>
      <c r="R4" s="18">
        <f>'Formato 7 d)'!D9</f>
        <v>33933.730000000003</v>
      </c>
      <c r="S4" s="18">
        <f>'Formato 7 d)'!E9</f>
        <v>65964.63</v>
      </c>
      <c r="T4" s="18">
        <f>'Formato 7 d)'!F9</f>
        <v>52470.74</v>
      </c>
      <c r="U4" s="18">
        <f>'Formato 7 d)'!G9</f>
        <v>49928.66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280689.87</v>
      </c>
      <c r="R5" s="18">
        <f>'Formato 7 d)'!D10</f>
        <v>22463.48</v>
      </c>
      <c r="S5" s="18">
        <f>'Formato 7 d)'!E10</f>
        <v>78789.600000000006</v>
      </c>
      <c r="T5" s="18">
        <f>'Formato 7 d)'!F10</f>
        <v>106629.36</v>
      </c>
      <c r="U5" s="18">
        <f>'Formato 7 d)'!G10</f>
        <v>88489.35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4914.58</v>
      </c>
      <c r="S7" s="18">
        <f>'Formato 7 d)'!E12</f>
        <v>72485.990000000005</v>
      </c>
      <c r="T7" s="18">
        <f>'Formato 7 d)'!F12</f>
        <v>17505</v>
      </c>
      <c r="U7" s="18">
        <f>'Formato 7 d)'!G12</f>
        <v>9796.98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686000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686000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699428.93</v>
      </c>
      <c r="R22" s="18">
        <f>'Formato 7 d)'!D29</f>
        <v>508244.32</v>
      </c>
      <c r="S22" s="18">
        <f>'Formato 7 d)'!E29</f>
        <v>978879.58</v>
      </c>
      <c r="T22" s="18">
        <f>'Formato 7 d)'!F29</f>
        <v>1049706.81</v>
      </c>
      <c r="U22" s="18">
        <f>'Formato 7 d)'!G29</f>
        <v>1442872.83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abSelected="1" view="pageBreakPreview" topLeftCell="A37" zoomScale="6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INSTITUTO MUNICIPAL DE PLANEACIÓN DEL MUNICIPIO DE SAN MIGUEL DE ALLENDE,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view="pageBreakPreview" topLeftCell="A61" zoomScale="60" zoomScaleNormal="70" workbookViewId="0">
      <selection activeCell="F11" sqref="F1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INSTITUTO MUNICIPAL DE PLANEACIÓN DEL MUNICIPIO DE SAN MIGUEL DE ALLENDE,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2017 y al 30 de septiembre de 2018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279852.42</v>
      </c>
      <c r="C9" s="60">
        <f>SUM(C10:C16)</f>
        <v>873281.41</v>
      </c>
      <c r="D9" s="100" t="s">
        <v>54</v>
      </c>
      <c r="E9" s="60">
        <f>SUM(E10:E18)</f>
        <v>10305.49</v>
      </c>
      <c r="F9" s="60">
        <f>SUM(F10:F18)</f>
        <v>31774.86</v>
      </c>
    </row>
    <row r="10" spans="1:6" ht="14.25" x14ac:dyDescent="0.45">
      <c r="A10" s="96" t="s">
        <v>4</v>
      </c>
      <c r="B10" s="60"/>
      <c r="C10" s="60"/>
      <c r="D10" s="101" t="s">
        <v>55</v>
      </c>
      <c r="E10" s="60">
        <v>-0.01</v>
      </c>
      <c r="F10" s="60">
        <v>-0.01</v>
      </c>
    </row>
    <row r="11" spans="1:6" x14ac:dyDescent="0.25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25">
      <c r="A12" s="96" t="s">
        <v>6</v>
      </c>
      <c r="B12" s="77">
        <v>279852.42</v>
      </c>
      <c r="C12" s="60">
        <v>873281.41</v>
      </c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10305.5</v>
      </c>
      <c r="F16" s="60">
        <v>31774.87</v>
      </c>
    </row>
    <row r="17" spans="1:6" ht="14.25" x14ac:dyDescent="0.45">
      <c r="A17" s="95" t="s">
        <v>11</v>
      </c>
      <c r="B17" s="60">
        <f>SUM(B18:B24)</f>
        <v>0</v>
      </c>
      <c r="C17" s="60">
        <f>SUM(C18:C24)</f>
        <v>0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/>
      <c r="C18" s="60"/>
      <c r="D18" s="101" t="s">
        <v>63</v>
      </c>
      <c r="E18" s="60"/>
      <c r="F18" s="60"/>
    </row>
    <row r="19" spans="1:6" ht="14.25" x14ac:dyDescent="0.45">
      <c r="A19" s="97" t="s">
        <v>13</v>
      </c>
      <c r="B19" s="60"/>
      <c r="C19" s="60"/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/>
      <c r="C20" s="60"/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294000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>
        <v>294000</v>
      </c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ht="14.25" x14ac:dyDescent="0.4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279852.42</v>
      </c>
      <c r="C47" s="61">
        <f>C9+C17+C25+C31+C38+C41</f>
        <v>1167281.4100000001</v>
      </c>
      <c r="D47" s="99" t="s">
        <v>91</v>
      </c>
      <c r="E47" s="61">
        <f>E9+E19+E23+E26+E27+E31+E38+E42</f>
        <v>10305.49</v>
      </c>
      <c r="F47" s="61">
        <f>F9+F19+F23+F26+F27+F31+F38+F42</f>
        <v>31774.86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/>
      <c r="C52" s="60"/>
      <c r="D52" s="100" t="s">
        <v>95</v>
      </c>
      <c r="E52" s="60"/>
      <c r="F52" s="60"/>
    </row>
    <row r="53" spans="1:6" x14ac:dyDescent="0.25">
      <c r="A53" s="95" t="s">
        <v>44</v>
      </c>
      <c r="B53" s="60">
        <v>125990.06</v>
      </c>
      <c r="C53" s="60">
        <v>116193.08</v>
      </c>
      <c r="D53" s="100" t="s">
        <v>96</v>
      </c>
      <c r="E53" s="60"/>
      <c r="F53" s="60"/>
    </row>
    <row r="54" spans="1:6" x14ac:dyDescent="0.25">
      <c r="A54" s="95" t="s">
        <v>45</v>
      </c>
      <c r="B54" s="60"/>
      <c r="C54" s="60"/>
      <c r="D54" s="100" t="s">
        <v>97</v>
      </c>
      <c r="E54" s="60"/>
      <c r="F54" s="60"/>
    </row>
    <row r="55" spans="1:6" x14ac:dyDescent="0.25">
      <c r="A55" s="95" t="s">
        <v>46</v>
      </c>
      <c r="B55" s="60">
        <v>-35248.32</v>
      </c>
      <c r="C55" s="60">
        <v>-35248.32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10305.49</v>
      </c>
      <c r="F59" s="61">
        <f>F47+F57</f>
        <v>31774.86</v>
      </c>
    </row>
    <row r="60" spans="1:6" x14ac:dyDescent="0.25">
      <c r="A60" s="55" t="s">
        <v>50</v>
      </c>
      <c r="B60" s="61">
        <f>SUM(B50:B58)</f>
        <v>90741.739999999991</v>
      </c>
      <c r="C60" s="61">
        <f>SUM(C50:C58)</f>
        <v>80944.760000000009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370594.16</v>
      </c>
      <c r="C62" s="61">
        <f>SUM(C47+C60)</f>
        <v>1248226.1700000002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/>
      <c r="F64" s="77"/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360288.67000000004</v>
      </c>
      <c r="F68" s="77">
        <f>SUM(F69:F73)</f>
        <v>1216451.31</v>
      </c>
    </row>
    <row r="69" spans="1:6" x14ac:dyDescent="0.25">
      <c r="A69" s="12"/>
      <c r="B69" s="54"/>
      <c r="C69" s="54"/>
      <c r="D69" s="103" t="s">
        <v>107</v>
      </c>
      <c r="E69" s="77">
        <v>-562162.64</v>
      </c>
      <c r="F69" s="77">
        <v>961299.75</v>
      </c>
    </row>
    <row r="70" spans="1:6" x14ac:dyDescent="0.25">
      <c r="A70" s="12"/>
      <c r="B70" s="54"/>
      <c r="C70" s="54"/>
      <c r="D70" s="103" t="s">
        <v>108</v>
      </c>
      <c r="E70" s="77">
        <v>922451.31</v>
      </c>
      <c r="F70" s="77">
        <v>255151.56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360288.67000000004</v>
      </c>
      <c r="F79" s="61">
        <f>F63+F68+F75</f>
        <v>1216451.31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370594.16000000003</v>
      </c>
      <c r="F81" s="61">
        <f>F59+F79</f>
        <v>1248226.1700000002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279852.42</v>
      </c>
      <c r="Q4" s="18">
        <f>'Formato 1'!C9</f>
        <v>873281.41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279852.42</v>
      </c>
      <c r="Q7" s="18">
        <f>'Formato 1'!C12</f>
        <v>873281.41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0</v>
      </c>
      <c r="Q12" s="18">
        <f>'Formato 1'!C17</f>
        <v>0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294000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294000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279852.42</v>
      </c>
      <c r="Q42" s="18">
        <f>'Formato 1'!C47</f>
        <v>1167281.4100000001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125990.06</v>
      </c>
      <c r="Q47">
        <f>'Formato 1'!C53</f>
        <v>116193.08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-35248.32</v>
      </c>
      <c r="Q49">
        <f>'Formato 1'!C55</f>
        <v>-35248.32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90741.739999999991</v>
      </c>
      <c r="Q53">
        <f>'Formato 1'!C60</f>
        <v>80944.760000000009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370594.16</v>
      </c>
      <c r="Q54">
        <f>'Formato 1'!C62</f>
        <v>1248226.1700000002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10305.49</v>
      </c>
      <c r="Q57">
        <f>'Formato 1'!F9</f>
        <v>31774.86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-0.01</v>
      </c>
      <c r="Q58">
        <f>'Formato 1'!F10</f>
        <v>-0.01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10305.5</v>
      </c>
      <c r="Q64">
        <f>'Formato 1'!F16</f>
        <v>31774.87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10305.49</v>
      </c>
      <c r="Q95">
        <f>'Formato 1'!F47</f>
        <v>31774.86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10305.49</v>
      </c>
      <c r="Q104">
        <f>'Formato 1'!F59</f>
        <v>31774.86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360288.67000000004</v>
      </c>
      <c r="Q110">
        <f>'Formato 1'!F68</f>
        <v>1216451.31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-562162.64</v>
      </c>
      <c r="Q111">
        <f>'Formato 1'!F69</f>
        <v>961299.75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922451.31</v>
      </c>
      <c r="Q112">
        <f>'Formato 1'!F70</f>
        <v>255151.56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360288.67000000004</v>
      </c>
      <c r="Q119">
        <f>'Formato 1'!F79</f>
        <v>1216451.31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370594.16000000003</v>
      </c>
      <c r="Q120">
        <f>'Formato 1'!F81</f>
        <v>1248226.1700000002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view="pageBreakPreview" zoomScale="60" zoomScaleNormal="80" workbookViewId="0">
      <selection activeCell="B42" sqref="B42:F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INSTITUTO MUNICIPAL DE PLANEACIÓN DEL MUNICIPIO DE SAN MIGUEL DE ALLENDE,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2017 y al 30 de septiembre de 2018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/>
      <c r="C18" s="132"/>
      <c r="D18" s="132"/>
      <c r="E18" s="132"/>
      <c r="F18" s="61"/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view="pageBreakPreview" zoomScale="60" zoomScaleNormal="90" workbookViewId="0">
      <selection activeCell="F11" sqref="F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INSTITUTO MUNICIPAL DE PLANEACIÓN DEL MUNICIPIO DE SAN MIGUEL DE ALLENDE,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septiembre de 2018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>
        <v>0</v>
      </c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>
        <v>0</v>
      </c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>
        <v>0</v>
      </c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>
        <v>0</v>
      </c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>
        <v>0</v>
      </c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>
        <v>0</v>
      </c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>
        <v>0</v>
      </c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>
        <v>0</v>
      </c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  <pageSetup scale="2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201</vt:i4>
      </vt:variant>
    </vt:vector>
  </HeadingPairs>
  <TitlesOfParts>
    <vt:vector size="232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'Datos Generales'!Área_de_impresión</vt:lpstr>
      <vt:lpstr>'Formato 7 c)'!Área_de_impresión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80000</cp:lastModifiedBy>
  <cp:lastPrinted>2018-10-26T16:07:28Z</cp:lastPrinted>
  <dcterms:created xsi:type="dcterms:W3CDTF">2017-01-19T17:59:06Z</dcterms:created>
  <dcterms:modified xsi:type="dcterms:W3CDTF">2018-10-26T16:07:32Z</dcterms:modified>
</cp:coreProperties>
</file>