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0920" firstSheet="17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9">'Formato 4'!$A$1:$D$74</definedName>
    <definedName name="_xlnm.Print_Area" localSheetId="13">'Formato 6 a)'!$A$2:$G$160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3" i="1"/>
  <c r="E9" i="1"/>
  <c r="B31" i="1"/>
  <c r="B25" i="1"/>
  <c r="B17" i="1"/>
  <c r="B9" i="1"/>
  <c r="G67" i="5" l="1"/>
  <c r="D67" i="5"/>
  <c r="B67" i="5"/>
  <c r="D17" i="4" l="1"/>
  <c r="C17" i="4"/>
  <c r="C53" i="4"/>
  <c r="C47" i="1" l="1"/>
  <c r="C25" i="1"/>
  <c r="G9" i="6" l="1"/>
  <c r="D53" i="4" l="1"/>
  <c r="C70" i="4"/>
  <c r="C55" i="4"/>
  <c r="C48" i="4"/>
  <c r="C57" i="4" l="1"/>
  <c r="D68" i="4"/>
  <c r="C68" i="4"/>
  <c r="C54" i="5" l="1"/>
  <c r="B60" i="1" l="1"/>
  <c r="B9" i="2" l="1"/>
  <c r="C62" i="6" l="1"/>
  <c r="D62" i="6"/>
  <c r="S55" i="24"/>
  <c r="B62" i="6"/>
  <c r="B8" i="10"/>
  <c r="C6" i="23"/>
  <c r="C7" i="23" s="1"/>
  <c r="H25" i="23"/>
  <c r="G25" i="23"/>
  <c r="F25" i="23"/>
  <c r="E25" i="23"/>
  <c r="D25" i="23"/>
  <c r="U22" i="27"/>
  <c r="U19" i="27"/>
  <c r="U12" i="27"/>
  <c r="U55" i="26"/>
  <c r="U59" i="26"/>
  <c r="U46" i="26"/>
  <c r="G46" i="8"/>
  <c r="G47" i="8"/>
  <c r="G48" i="8"/>
  <c r="G49" i="8"/>
  <c r="U41" i="26" s="1"/>
  <c r="G50" i="8"/>
  <c r="U42" i="26" s="1"/>
  <c r="G51" i="8"/>
  <c r="G52" i="8"/>
  <c r="G45" i="8"/>
  <c r="U4" i="26"/>
  <c r="U8" i="26"/>
  <c r="U16" i="26"/>
  <c r="U12" i="26"/>
  <c r="U24" i="26"/>
  <c r="U28" i="26"/>
  <c r="B10" i="6"/>
  <c r="B18" i="6"/>
  <c r="B28" i="6"/>
  <c r="B38" i="6"/>
  <c r="P31" i="24" s="1"/>
  <c r="B48" i="6"/>
  <c r="B58" i="6"/>
  <c r="U97" i="24"/>
  <c r="U101" i="24"/>
  <c r="U90" i="24"/>
  <c r="U94" i="24"/>
  <c r="U81" i="24"/>
  <c r="U78" i="24"/>
  <c r="U64" i="24"/>
  <c r="U55" i="24"/>
  <c r="B7" i="13"/>
  <c r="U3" i="24"/>
  <c r="U7" i="20"/>
  <c r="U12" i="20"/>
  <c r="U16" i="20"/>
  <c r="U20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/>
  <c r="E18" i="13"/>
  <c r="S12" i="31" s="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/>
  <c r="R22" i="31"/>
  <c r="E7" i="13"/>
  <c r="E29" i="13" s="1"/>
  <c r="S22" i="31" s="1"/>
  <c r="F7" i="13"/>
  <c r="T2" i="31" s="1"/>
  <c r="F29" i="13"/>
  <c r="T22" i="31" s="1"/>
  <c r="G7" i="13"/>
  <c r="U2" i="31" s="1"/>
  <c r="Q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P22" i="30"/>
  <c r="Q22" i="30"/>
  <c r="R22" i="30"/>
  <c r="S22" i="30"/>
  <c r="T22" i="30"/>
  <c r="U22" i="30"/>
  <c r="B7" i="12"/>
  <c r="C7" i="12"/>
  <c r="D7" i="12"/>
  <c r="E7" i="12"/>
  <c r="E31" i="12" s="1"/>
  <c r="S23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Q2" i="30"/>
  <c r="R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C30" i="11"/>
  <c r="Q22" i="29" s="1"/>
  <c r="D8" i="11"/>
  <c r="D30" i="11"/>
  <c r="R22" i="29"/>
  <c r="E8" i="11"/>
  <c r="F8" i="11"/>
  <c r="G8" i="11"/>
  <c r="U2" i="29" s="1"/>
  <c r="G30" i="11"/>
  <c r="U22" i="29" s="1"/>
  <c r="R2" i="29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D32" i="10" s="1"/>
  <c r="R23" i="28" s="1"/>
  <c r="R15" i="28"/>
  <c r="E22" i="10"/>
  <c r="S15" i="28"/>
  <c r="F22" i="10"/>
  <c r="F32" i="10" s="1"/>
  <c r="T23" i="28" s="1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/>
  <c r="E29" i="10"/>
  <c r="F29" i="10"/>
  <c r="T21" i="28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Q20" i="27"/>
  <c r="R20" i="27"/>
  <c r="S20" i="27"/>
  <c r="T20" i="27"/>
  <c r="Q14" i="27"/>
  <c r="R14" i="27"/>
  <c r="S14" i="27"/>
  <c r="T14" i="27"/>
  <c r="U14" i="27"/>
  <c r="Q15" i="27"/>
  <c r="R15" i="27"/>
  <c r="S15" i="27"/>
  <c r="T15" i="27"/>
  <c r="U15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P20" i="27"/>
  <c r="P14" i="27"/>
  <c r="P15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Q12" i="26"/>
  <c r="Q30" i="26"/>
  <c r="T3" i="26"/>
  <c r="Q3" i="26"/>
  <c r="R3" i="26"/>
  <c r="S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D44" i="8"/>
  <c r="R36" i="26" s="1"/>
  <c r="R45" i="26"/>
  <c r="D43" i="8"/>
  <c r="E44" i="8"/>
  <c r="S36" i="26" s="1"/>
  <c r="F44" i="8"/>
  <c r="T36" i="26" s="1"/>
  <c r="T63" i="26"/>
  <c r="Q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P45" i="26"/>
  <c r="P53" i="26"/>
  <c r="B9" i="8"/>
  <c r="P2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U3" i="25" s="1"/>
  <c r="F9" i="7"/>
  <c r="T2" i="25" s="1"/>
  <c r="F19" i="7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Q77" i="24"/>
  <c r="Q85" i="24"/>
  <c r="R105" i="24"/>
  <c r="S125" i="24"/>
  <c r="T105" i="24"/>
  <c r="U85" i="24"/>
  <c r="U115" i="24"/>
  <c r="R77" i="24"/>
  <c r="S77" i="24"/>
  <c r="T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R95" i="24"/>
  <c r="S95" i="24"/>
  <c r="U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21" i="24"/>
  <c r="Q31" i="24"/>
  <c r="Q68" i="24"/>
  <c r="R3" i="24"/>
  <c r="R21" i="24"/>
  <c r="R41" i="24"/>
  <c r="S3" i="24"/>
  <c r="S41" i="24"/>
  <c r="S51" i="24"/>
  <c r="S68" i="24"/>
  <c r="T3" i="24"/>
  <c r="T11" i="24"/>
  <c r="T21" i="24"/>
  <c r="T31" i="24"/>
  <c r="T51" i="24"/>
  <c r="T64" i="24"/>
  <c r="U31" i="24"/>
  <c r="U41" i="24"/>
  <c r="U51" i="24"/>
  <c r="P77" i="24"/>
  <c r="P85" i="24"/>
  <c r="P95" i="24"/>
  <c r="B133" i="6"/>
  <c r="P125" i="24" s="1"/>
  <c r="P138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7" i="20"/>
  <c r="U18" i="20"/>
  <c r="U19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8" i="20"/>
  <c r="U42" i="20"/>
  <c r="U43" i="20"/>
  <c r="U40" i="20"/>
  <c r="U41" i="20"/>
  <c r="U44" i="20"/>
  <c r="U45" i="20"/>
  <c r="U46" i="20"/>
  <c r="U49" i="20"/>
  <c r="U50" i="20"/>
  <c r="U47" i="20"/>
  <c r="U48" i="20"/>
  <c r="U51" i="20"/>
  <c r="U52" i="20"/>
  <c r="U53" i="20"/>
  <c r="U54" i="20"/>
  <c r="U55" i="20"/>
  <c r="U58" i="20"/>
  <c r="U57" i="20"/>
  <c r="U60" i="20"/>
  <c r="U61" i="20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E41" i="5"/>
  <c r="S34" i="20" s="1"/>
  <c r="Q37" i="20"/>
  <c r="D65" i="5"/>
  <c r="R56" i="20" s="1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B54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10" i="20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0" s="1"/>
  <c r="B6" i="10"/>
  <c r="G5" i="13"/>
  <c r="G5" i="12"/>
  <c r="C11" i="23"/>
  <c r="A2" i="13" s="1"/>
  <c r="A2" i="12"/>
  <c r="A2" i="11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68" i="4"/>
  <c r="P36" i="18" s="1"/>
  <c r="B64" i="4"/>
  <c r="B63" i="4"/>
  <c r="B55" i="4"/>
  <c r="B53" i="4"/>
  <c r="P30" i="18" s="1"/>
  <c r="B49" i="4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F38" i="1"/>
  <c r="Q91" i="15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P57" i="15"/>
  <c r="E19" i="1"/>
  <c r="E23" i="1"/>
  <c r="P71" i="15" s="1"/>
  <c r="E27" i="1"/>
  <c r="E31" i="1"/>
  <c r="E38" i="1"/>
  <c r="P87" i="15" s="1"/>
  <c r="P91" i="15"/>
  <c r="E57" i="1"/>
  <c r="P103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31" i="1"/>
  <c r="Q26" i="15" s="1"/>
  <c r="C38" i="1"/>
  <c r="Q34" i="15" s="1"/>
  <c r="C41" i="1"/>
  <c r="Q37" i="15" s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D70" i="4"/>
  <c r="R37" i="18" s="1"/>
  <c r="Q36" i="18"/>
  <c r="R36" i="18"/>
  <c r="C64" i="4"/>
  <c r="D64" i="4"/>
  <c r="R33" i="18" s="1"/>
  <c r="C63" i="4"/>
  <c r="D63" i="4"/>
  <c r="Q31" i="18"/>
  <c r="D55" i="4"/>
  <c r="R31" i="18" s="1"/>
  <c r="Q30" i="18"/>
  <c r="R30" i="18"/>
  <c r="D48" i="4"/>
  <c r="C49" i="4"/>
  <c r="Q27" i="18" s="1"/>
  <c r="D49" i="4"/>
  <c r="C29" i="4"/>
  <c r="D29" i="4"/>
  <c r="R15" i="18" s="1"/>
  <c r="C40" i="4"/>
  <c r="D40" i="4"/>
  <c r="C37" i="4"/>
  <c r="Q19" i="18" s="1"/>
  <c r="D37" i="4"/>
  <c r="D13" i="4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G8" i="2" s="1"/>
  <c r="G20" i="2" s="1"/>
  <c r="H9" i="2"/>
  <c r="V4" i="16" s="1"/>
  <c r="B8" i="2"/>
  <c r="B20" i="2" s="1"/>
  <c r="P13" i="16" s="1"/>
  <c r="P4" i="16"/>
  <c r="R22" i="18"/>
  <c r="R27" i="18"/>
  <c r="Q9" i="18"/>
  <c r="Q15" i="18"/>
  <c r="Q26" i="18"/>
  <c r="Q33" i="18"/>
  <c r="Q37" i="18"/>
  <c r="U8" i="16"/>
  <c r="P3" i="16"/>
  <c r="U13" i="16"/>
  <c r="Q67" i="15"/>
  <c r="R6" i="18" l="1"/>
  <c r="C13" i="4"/>
  <c r="Q6" i="18" s="1"/>
  <c r="P29" i="20"/>
  <c r="R29" i="20"/>
  <c r="R32" i="18"/>
  <c r="D72" i="4"/>
  <c r="Q32" i="18"/>
  <c r="C72" i="4"/>
  <c r="F47" i="1"/>
  <c r="Q95" i="15" s="1"/>
  <c r="C6" i="11"/>
  <c r="E6" i="10"/>
  <c r="G6" i="11"/>
  <c r="F6" i="10"/>
  <c r="E29" i="7"/>
  <c r="S4" i="25" s="1"/>
  <c r="T3" i="25"/>
  <c r="F29" i="7"/>
  <c r="T4" i="25" s="1"/>
  <c r="H20" i="3"/>
  <c r="V5" i="17" s="1"/>
  <c r="B47" i="1"/>
  <c r="P42" i="15" s="1"/>
  <c r="D41" i="5"/>
  <c r="R34" i="20" s="1"/>
  <c r="D57" i="4"/>
  <c r="D59" i="4" s="1"/>
  <c r="P4" i="15"/>
  <c r="H8" i="2"/>
  <c r="E8" i="2"/>
  <c r="S4" i="16"/>
  <c r="U3" i="16"/>
  <c r="U4" i="16"/>
  <c r="P12" i="26"/>
  <c r="C9" i="8"/>
  <c r="Q2" i="26" s="1"/>
  <c r="C29" i="7"/>
  <c r="Q4" i="25" s="1"/>
  <c r="B9" i="6"/>
  <c r="P2" i="24" s="1"/>
  <c r="E9" i="6"/>
  <c r="S2" i="24" s="1"/>
  <c r="D9" i="6"/>
  <c r="B29" i="7"/>
  <c r="P4" i="25" s="1"/>
  <c r="J20" i="3"/>
  <c r="X5" i="17" s="1"/>
  <c r="F65" i="5"/>
  <c r="T56" i="20" s="1"/>
  <c r="E65" i="5"/>
  <c r="S56" i="20" s="1"/>
  <c r="C65" i="5"/>
  <c r="Q56" i="20" s="1"/>
  <c r="F41" i="5"/>
  <c r="Q34" i="20"/>
  <c r="P2" i="25"/>
  <c r="R26" i="18"/>
  <c r="V3" i="17"/>
  <c r="S14" i="16"/>
  <c r="G20" i="3"/>
  <c r="U5" i="17" s="1"/>
  <c r="U4" i="17"/>
  <c r="D6" i="10"/>
  <c r="A2" i="10"/>
  <c r="A2" i="3"/>
  <c r="A2" i="8"/>
  <c r="A2" i="1"/>
  <c r="A2" i="4"/>
  <c r="A2" i="5"/>
  <c r="A2" i="14"/>
  <c r="C59" i="4"/>
  <c r="Q4" i="15"/>
  <c r="E79" i="1"/>
  <c r="P119" i="15" s="1"/>
  <c r="P106" i="15"/>
  <c r="E47" i="1"/>
  <c r="B65" i="5"/>
  <c r="P37" i="20"/>
  <c r="D29" i="7"/>
  <c r="R4" i="25" s="1"/>
  <c r="R2" i="25"/>
  <c r="Q12" i="31"/>
  <c r="C29" i="13"/>
  <c r="Q22" i="31" s="1"/>
  <c r="F59" i="1"/>
  <c r="D8" i="2"/>
  <c r="F9" i="8"/>
  <c r="T2" i="26" s="1"/>
  <c r="T12" i="26"/>
  <c r="U21" i="30"/>
  <c r="G31" i="12"/>
  <c r="U23" i="30" s="1"/>
  <c r="R15" i="30"/>
  <c r="D31" i="12"/>
  <c r="R23" i="30" s="1"/>
  <c r="U3" i="20"/>
  <c r="G9" i="8"/>
  <c r="U2" i="26" s="1"/>
  <c r="U3" i="26"/>
  <c r="U30" i="26"/>
  <c r="U32" i="26"/>
  <c r="U38" i="26"/>
  <c r="G44" i="8"/>
  <c r="U50" i="26"/>
  <c r="U45" i="26"/>
  <c r="U53" i="26"/>
  <c r="U54" i="26"/>
  <c r="C8" i="2"/>
  <c r="Q22" i="18"/>
  <c r="C44" i="4"/>
  <c r="F79" i="1"/>
  <c r="Q119" i="15" s="1"/>
  <c r="B57" i="4"/>
  <c r="B59" i="4" s="1"/>
  <c r="P26" i="18"/>
  <c r="P32" i="18"/>
  <c r="B72" i="4"/>
  <c r="B44" i="4"/>
  <c r="P22" i="18"/>
  <c r="E20" i="3"/>
  <c r="S5" i="17" s="1"/>
  <c r="K8" i="3"/>
  <c r="U39" i="20"/>
  <c r="C9" i="6"/>
  <c r="R19" i="18"/>
  <c r="D44" i="4"/>
  <c r="I20" i="3"/>
  <c r="W5" i="17" s="1"/>
  <c r="W3" i="17"/>
  <c r="S11" i="24"/>
  <c r="S76" i="24"/>
  <c r="R35" i="26"/>
  <c r="Q21" i="28"/>
  <c r="C32" i="10"/>
  <c r="Q23" i="28" s="1"/>
  <c r="S12" i="29"/>
  <c r="E30" i="11"/>
  <c r="S22" i="29" s="1"/>
  <c r="T76" i="24"/>
  <c r="T95" i="24"/>
  <c r="E43" i="8"/>
  <c r="S45" i="26"/>
  <c r="R12" i="26"/>
  <c r="D9" i="8"/>
  <c r="R2" i="26" s="1"/>
  <c r="F21" i="9"/>
  <c r="D21" i="9"/>
  <c r="P21" i="28"/>
  <c r="B32" i="10"/>
  <c r="P23" i="28" s="1"/>
  <c r="S21" i="28"/>
  <c r="E32" i="10"/>
  <c r="S23" i="28" s="1"/>
  <c r="B31" i="12"/>
  <c r="P23" i="30" s="1"/>
  <c r="P2" i="30"/>
  <c r="U10" i="20"/>
  <c r="U20" i="26"/>
  <c r="A2" i="9"/>
  <c r="A2" i="6"/>
  <c r="U8" i="27"/>
  <c r="G9" i="9"/>
  <c r="U2" i="27" s="1"/>
  <c r="F8" i="2"/>
  <c r="B84" i="6"/>
  <c r="F9" i="6"/>
  <c r="Q45" i="26"/>
  <c r="C43" i="8"/>
  <c r="B21" i="9"/>
  <c r="U20" i="27"/>
  <c r="U21" i="28"/>
  <c r="G32" i="10"/>
  <c r="U23" i="28" s="1"/>
  <c r="B30" i="11"/>
  <c r="P22" i="29" s="1"/>
  <c r="P2" i="29"/>
  <c r="S2" i="31"/>
  <c r="U12" i="31"/>
  <c r="G29" i="13"/>
  <c r="U22" i="31" s="1"/>
  <c r="U105" i="24"/>
  <c r="G9" i="7"/>
  <c r="A2" i="2"/>
  <c r="A2" i="7"/>
  <c r="U96" i="24"/>
  <c r="D84" i="6"/>
  <c r="R76" i="24" s="1"/>
  <c r="C84" i="6"/>
  <c r="Q76" i="24" s="1"/>
  <c r="B43" i="8"/>
  <c r="F43" i="8"/>
  <c r="E9" i="8"/>
  <c r="S2" i="26" s="1"/>
  <c r="E21" i="9"/>
  <c r="C21" i="9"/>
  <c r="F30" i="11"/>
  <c r="T22" i="29" s="1"/>
  <c r="T2" i="29"/>
  <c r="F31" i="12"/>
  <c r="T23" i="30" s="1"/>
  <c r="T2" i="30"/>
  <c r="C31" i="12"/>
  <c r="Q23" i="30" s="1"/>
  <c r="U66" i="26"/>
  <c r="U63" i="26"/>
  <c r="R53" i="26"/>
  <c r="S20" i="26"/>
  <c r="R16" i="27"/>
  <c r="S2" i="25"/>
  <c r="P16" i="27"/>
  <c r="U16" i="27"/>
  <c r="Q16" i="27"/>
  <c r="C159" i="6" l="1"/>
  <c r="R2" i="24"/>
  <c r="D159" i="6"/>
  <c r="R150" i="24" s="1"/>
  <c r="C70" i="5"/>
  <c r="E70" i="5"/>
  <c r="D70" i="5"/>
  <c r="S3" i="16"/>
  <c r="E20" i="2"/>
  <c r="S13" i="16" s="1"/>
  <c r="V3" i="16"/>
  <c r="H20" i="2"/>
  <c r="V13" i="16" s="1"/>
  <c r="D77" i="8"/>
  <c r="R68" i="26" s="1"/>
  <c r="E159" i="6"/>
  <c r="S150" i="24" s="1"/>
  <c r="T34" i="20"/>
  <c r="F70" i="5"/>
  <c r="C74" i="4"/>
  <c r="Q39" i="18" s="1"/>
  <c r="Q38" i="18"/>
  <c r="B62" i="1"/>
  <c r="P54" i="15" s="1"/>
  <c r="E33" i="9"/>
  <c r="S24" i="27" s="1"/>
  <c r="S13" i="27"/>
  <c r="U11" i="24"/>
  <c r="F159" i="6"/>
  <c r="T150" i="24" s="1"/>
  <c r="T2" i="24"/>
  <c r="R13" i="27"/>
  <c r="D33" i="9"/>
  <c r="R24" i="27" s="1"/>
  <c r="R25" i="18"/>
  <c r="D11" i="4"/>
  <c r="G65" i="5"/>
  <c r="U56" i="20" s="1"/>
  <c r="U37" i="20"/>
  <c r="R3" i="16"/>
  <c r="D20" i="2"/>
  <c r="R13" i="16" s="1"/>
  <c r="P56" i="20"/>
  <c r="B70" i="5"/>
  <c r="Q42" i="15"/>
  <c r="C62" i="1"/>
  <c r="Q54" i="15" s="1"/>
  <c r="F20" i="2"/>
  <c r="T13" i="16" s="1"/>
  <c r="T3" i="16"/>
  <c r="C11" i="4"/>
  <c r="Q25" i="18"/>
  <c r="G21" i="9"/>
  <c r="Q35" i="26"/>
  <c r="C77" i="8"/>
  <c r="Q68" i="26" s="1"/>
  <c r="P76" i="24"/>
  <c r="B159" i="6"/>
  <c r="P150" i="24" s="1"/>
  <c r="T13" i="27"/>
  <c r="F33" i="9"/>
  <c r="T24" i="27" s="1"/>
  <c r="S35" i="26"/>
  <c r="E77" i="8"/>
  <c r="S68" i="26" s="1"/>
  <c r="B11" i="4"/>
  <c r="P25" i="18"/>
  <c r="C20" i="2"/>
  <c r="Q13" i="16" s="1"/>
  <c r="Q3" i="16"/>
  <c r="G41" i="5"/>
  <c r="E59" i="1"/>
  <c r="P95" i="15"/>
  <c r="P35" i="26"/>
  <c r="B77" i="8"/>
  <c r="P68" i="26" s="1"/>
  <c r="P13" i="27"/>
  <c r="B33" i="9"/>
  <c r="P24" i="27" s="1"/>
  <c r="C33" i="9"/>
  <c r="Q24" i="27" s="1"/>
  <c r="Q13" i="27"/>
  <c r="T35" i="26"/>
  <c r="F77" i="8"/>
  <c r="T68" i="26" s="1"/>
  <c r="U77" i="24"/>
  <c r="U76" i="24"/>
  <c r="G29" i="7"/>
  <c r="U4" i="25" s="1"/>
  <c r="U2" i="25"/>
  <c r="D74" i="4"/>
  <c r="R39" i="18" s="1"/>
  <c r="R38" i="18"/>
  <c r="Q2" i="24"/>
  <c r="Q150" i="24"/>
  <c r="Y3" i="17"/>
  <c r="K20" i="3"/>
  <c r="Y5" i="17" s="1"/>
  <c r="B74" i="4"/>
  <c r="P39" i="18" s="1"/>
  <c r="P38" i="18"/>
  <c r="G43" i="8"/>
  <c r="U36" i="26"/>
  <c r="Q104" i="15"/>
  <c r="F81" i="1"/>
  <c r="Q120" i="15" s="1"/>
  <c r="U35" i="26" l="1"/>
  <c r="G77" i="8"/>
  <c r="U68" i="26" s="1"/>
  <c r="U2" i="24"/>
  <c r="G159" i="6"/>
  <c r="U150" i="24" s="1"/>
  <c r="R5" i="18"/>
  <c r="D8" i="4"/>
  <c r="E81" i="1"/>
  <c r="P120" i="15" s="1"/>
  <c r="P104" i="15"/>
  <c r="C8" i="4"/>
  <c r="C21" i="4" s="1"/>
  <c r="C23" i="4" s="1"/>
  <c r="C25" i="4" s="1"/>
  <c r="Q5" i="18"/>
  <c r="G33" i="9"/>
  <c r="U24" i="27" s="1"/>
  <c r="U13" i="27"/>
  <c r="G42" i="5"/>
  <c r="U35" i="20" s="1"/>
  <c r="U34" i="20"/>
  <c r="G70" i="5"/>
  <c r="P5" i="18"/>
  <c r="B8" i="4"/>
  <c r="D21" i="4" l="1"/>
  <c r="R2" i="18"/>
  <c r="P2" i="18"/>
  <c r="B21" i="4"/>
  <c r="Q2" i="18"/>
  <c r="P12" i="18" l="1"/>
  <c r="B23" i="4"/>
  <c r="Q12" i="18"/>
  <c r="R12" i="18"/>
  <c r="D23" i="4"/>
  <c r="Q13" i="18" l="1"/>
  <c r="R13" i="18"/>
  <c r="D25" i="4"/>
  <c r="B25" i="4"/>
  <c r="P13" i="18"/>
  <c r="D33" i="4" l="1"/>
  <c r="R18" i="18" s="1"/>
  <c r="R14" i="18"/>
  <c r="Q14" i="18"/>
  <c r="C33" i="4"/>
  <c r="Q18" i="18" s="1"/>
  <c r="B33" i="4"/>
  <c r="P18" i="18" s="1"/>
  <c r="P14" i="18"/>
</calcChain>
</file>

<file path=xl/sharedStrings.xml><?xml version="1.0" encoding="utf-8"?>
<sst xmlns="http://schemas.openxmlformats.org/spreadsheetml/2006/main" count="4255" uniqueCount="3307">
  <si>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</si>
  <si>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</si>
  <si>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</si>
  <si>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</si>
  <si>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</si>
  <si>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</si>
  <si>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</si>
  <si>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</si>
  <si>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</si>
  <si>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</si>
  <si>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</si>
  <si>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</si>
  <si>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</si>
  <si>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</si>
  <si>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</si>
  <si>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</si>
  <si>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</si>
  <si>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</si>
  <si>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</si>
  <si>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</si>
  <si>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</si>
  <si>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</si>
  <si>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</si>
  <si>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</si>
  <si>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</si>
  <si>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</si>
  <si>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</si>
  <si>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</si>
  <si>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</si>
  <si>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</si>
  <si>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</si>
  <si>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</si>
  <si>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</si>
  <si>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</si>
  <si>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</si>
  <si>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</si>
  <si>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</si>
  <si>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</si>
  <si>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</si>
  <si>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</si>
  <si>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</si>
  <si>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</si>
  <si>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</si>
  <si>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</si>
  <si>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</si>
  <si>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</si>
  <si>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</si>
  <si>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</si>
  <si>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</si>
  <si>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</si>
  <si>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</si>
  <si>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</si>
  <si>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</si>
  <si>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</si>
  <si>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</si>
  <si>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</si>
  <si>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</si>
  <si>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</si>
  <si>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</si>
  <si>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</si>
  <si>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</si>
  <si>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</si>
  <si>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</si>
  <si>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</si>
  <si>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</si>
  <si>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</si>
  <si>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</si>
  <si>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</si>
  <si>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</si>
  <si>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</si>
  <si>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</si>
  <si>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</si>
  <si>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</si>
  <si>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</si>
  <si>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</si>
  <si>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</si>
  <si>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</si>
  <si>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</si>
  <si>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</si>
  <si>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</si>
  <si>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</si>
  <si>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</si>
  <si>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</si>
  <si>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</si>
  <si>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</si>
  <si>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</si>
  <si>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</si>
  <si>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</si>
  <si>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</si>
  <si>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</si>
  <si>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</si>
  <si>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</si>
  <si>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</si>
  <si>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</si>
  <si>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</si>
  <si>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</si>
  <si>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</si>
  <si>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</si>
  <si>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</si>
  <si>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</si>
  <si>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</si>
  <si>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</si>
  <si>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</si>
  <si>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</si>
  <si>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</si>
  <si>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</si>
  <si>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</si>
  <si>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</si>
  <si>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</si>
  <si>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</si>
  <si>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</si>
  <si>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</si>
  <si>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</si>
  <si>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</si>
  <si>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</si>
  <si>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</si>
  <si>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</si>
  <si>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</si>
  <si>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</si>
  <si>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</si>
  <si>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</si>
  <si>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</si>
  <si>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</si>
  <si>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</si>
  <si>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</si>
  <si>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</si>
  <si>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</si>
  <si>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</si>
  <si>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</si>
  <si>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</si>
  <si>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</si>
  <si>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</si>
  <si>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</si>
  <si>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</si>
  <si>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</si>
  <si>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</si>
  <si>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</si>
  <si>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</si>
  <si>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</si>
  <si>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</si>
  <si>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</si>
  <si>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</si>
  <si>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</si>
  <si>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</si>
  <si>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</si>
  <si>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</si>
  <si>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</si>
  <si>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</si>
  <si>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</si>
  <si>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</si>
  <si>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</si>
  <si>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</si>
  <si>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</si>
  <si>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</si>
  <si>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</si>
  <si>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</si>
  <si>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</si>
  <si>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</si>
  <si>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</si>
  <si>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</si>
  <si>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</si>
  <si>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</si>
  <si>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</si>
  <si>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</si>
  <si>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</si>
  <si>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</si>
  <si>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</si>
  <si>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</si>
  <si>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</si>
  <si>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</si>
  <si>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</si>
  <si>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</si>
  <si>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</si>
  <si>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</si>
  <si>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</si>
  <si>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</si>
  <si>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</si>
  <si>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</si>
  <si>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</si>
  <si>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</si>
  <si>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</si>
  <si>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</si>
  <si>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</si>
  <si>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</si>
  <si>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</si>
  <si>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</si>
  <si>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</si>
  <si>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</si>
  <si>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</si>
  <si>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</si>
  <si>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</si>
  <si>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</si>
  <si>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</si>
  <si>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</si>
  <si>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</si>
  <si>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</si>
  <si>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</si>
  <si>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</si>
  <si>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</si>
  <si>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</si>
  <si>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</si>
  <si>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</si>
  <si>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</si>
  <si>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</si>
  <si>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</si>
  <si>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</si>
  <si>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</si>
  <si>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</si>
  <si>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</si>
  <si>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</si>
  <si>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</si>
  <si>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</si>
  <si>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</si>
  <si>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</si>
  <si>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</si>
  <si>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</si>
  <si>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</si>
  <si>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</si>
  <si>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</si>
  <si>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</si>
  <si>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</si>
  <si>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</si>
  <si>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</si>
  <si>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</si>
  <si>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</si>
  <si>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</si>
  <si>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</si>
  <si>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</si>
  <si>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</si>
  <si>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</si>
  <si>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</si>
  <si>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</si>
  <si>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</si>
  <si>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</si>
  <si>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</si>
  <si>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</si>
  <si>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</si>
  <si>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</si>
  <si>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</si>
  <si>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</si>
  <si>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</si>
  <si>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</si>
  <si>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</si>
  <si>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</si>
  <si>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</si>
  <si>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</si>
  <si>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</si>
  <si>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</si>
  <si>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</si>
  <si>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</si>
  <si>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</si>
  <si>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</si>
  <si>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</si>
  <si>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</si>
  <si>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</si>
  <si>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</si>
  <si>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</si>
  <si>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</si>
  <si>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</si>
  <si>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</si>
  <si>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</si>
  <si>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</si>
  <si>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</si>
  <si>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</si>
  <si>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</si>
  <si>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</si>
  <si>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</si>
  <si>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</si>
  <si>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</si>
  <si>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</si>
  <si>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</si>
  <si>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</si>
  <si>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</si>
  <si>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</si>
  <si>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</si>
  <si>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</si>
  <si>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</si>
  <si>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</si>
  <si>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</si>
  <si>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</si>
  <si>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</si>
  <si>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</si>
  <si>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</si>
  <si>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</si>
  <si>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</si>
  <si>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</si>
  <si>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</si>
  <si>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</si>
  <si>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</si>
  <si>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</si>
  <si>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</si>
  <si>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</si>
  <si>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</si>
  <si>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</si>
  <si>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</si>
  <si>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</si>
  <si>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</si>
  <si>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</si>
  <si>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</si>
  <si>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</si>
  <si>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</si>
  <si>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</si>
  <si>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</si>
  <si>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</si>
  <si>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</si>
  <si>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</si>
  <si>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</si>
  <si>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</si>
  <si>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</si>
  <si>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</si>
  <si>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</si>
  <si>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</si>
  <si>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</si>
  <si>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</si>
  <si>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</si>
  <si>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</si>
  <si>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</si>
  <si>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</si>
  <si>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</si>
  <si>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</si>
  <si>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</si>
  <si>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</si>
  <si>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</si>
  <si>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</si>
  <si>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</si>
  <si>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</si>
  <si>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</si>
  <si>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</si>
  <si>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</si>
  <si>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</si>
  <si>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</si>
  <si>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</si>
  <si>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</si>
  <si>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</si>
  <si>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</si>
  <si>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</si>
  <si>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</si>
  <si>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</si>
  <si>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</si>
  <si>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</si>
  <si>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</si>
  <si>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</si>
  <si>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</si>
  <si>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</si>
  <si>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</si>
  <si>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</si>
  <si>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</si>
  <si>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</si>
  <si>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</si>
  <si>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</si>
  <si>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</si>
  <si>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</si>
  <si>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</si>
  <si>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</si>
  <si>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</si>
  <si>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</si>
  <si>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</si>
  <si>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</si>
  <si>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</si>
  <si>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</si>
  <si>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</si>
  <si>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</si>
  <si>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</si>
  <si>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</si>
  <si>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</si>
  <si>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</si>
  <si>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</si>
  <si>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</si>
  <si>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</si>
  <si>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</si>
  <si>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</si>
  <si>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</si>
  <si>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</si>
  <si>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</si>
  <si>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</si>
  <si>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</si>
  <si>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</si>
  <si>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</si>
  <si>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</si>
  <si>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</si>
  <si>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</si>
  <si>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</si>
  <si>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</si>
  <si>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</si>
  <si>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</si>
  <si>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</si>
  <si>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</si>
  <si>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</si>
  <si>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</si>
  <si>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</si>
  <si>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</si>
  <si>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</si>
  <si>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</si>
  <si>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</si>
  <si>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</si>
  <si>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</si>
  <si>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</si>
  <si>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</si>
  <si>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</si>
  <si>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</si>
  <si>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</si>
  <si>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</si>
  <si>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</si>
  <si>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</si>
  <si>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</si>
  <si>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</si>
  <si>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</si>
  <si>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</si>
  <si>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</si>
  <si>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</si>
  <si>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</si>
  <si>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</si>
  <si>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</si>
  <si>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</si>
  <si>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</si>
  <si>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</si>
  <si>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</si>
  <si>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</si>
  <si>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</si>
  <si>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</si>
  <si>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</si>
  <si>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</si>
  <si>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</si>
  <si>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</si>
  <si>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</si>
  <si>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</si>
  <si>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</si>
  <si>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</si>
  <si>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</si>
  <si>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</si>
  <si>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</si>
  <si>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</si>
  <si>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</si>
  <si>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</si>
  <si>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</si>
  <si>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</si>
  <si>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</si>
  <si>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</si>
  <si>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</si>
  <si>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</si>
  <si>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</si>
  <si>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</si>
  <si>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</si>
  <si>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</si>
  <si>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</si>
  <si>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</si>
  <si>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</si>
  <si>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</si>
  <si>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</si>
  <si>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</si>
  <si>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</si>
  <si>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</si>
  <si>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</si>
  <si>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</si>
  <si>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</si>
  <si>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</si>
  <si>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</si>
  <si>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</si>
  <si>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</si>
  <si>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</si>
  <si>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</si>
  <si>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</si>
  <si>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</si>
  <si>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</si>
  <si>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</si>
  <si>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</si>
  <si>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</si>
  <si>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</si>
  <si>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</si>
  <si>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</si>
  <si>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</si>
  <si>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</si>
  <si>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</si>
  <si>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</si>
  <si>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</si>
  <si>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</si>
  <si>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</si>
  <si>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</si>
  <si>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</si>
  <si>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</si>
  <si>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</si>
  <si>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</si>
  <si>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</si>
  <si>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</si>
  <si>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</si>
  <si>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</si>
  <si>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</si>
  <si>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</si>
  <si>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</si>
  <si>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</si>
  <si>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</si>
  <si>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</si>
  <si>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</si>
  <si>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</si>
  <si>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</si>
  <si>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</si>
  <si>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</si>
  <si>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</si>
  <si>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</si>
  <si>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</si>
  <si>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</si>
  <si>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</si>
  <si>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</si>
  <si>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</si>
  <si>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</si>
  <si>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</si>
  <si>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</si>
  <si>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</si>
  <si>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</si>
  <si>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</si>
  <si>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</si>
  <si>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</si>
  <si>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</si>
  <si>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</si>
  <si>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</si>
  <si>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</si>
  <si>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</si>
  <si>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</si>
  <si>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</si>
  <si>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</si>
  <si>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</si>
  <si>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</si>
  <si>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</si>
  <si>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</si>
  <si>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</si>
  <si>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</si>
  <si>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</si>
  <si>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</si>
  <si>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</si>
  <si>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</si>
  <si>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</si>
  <si>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</si>
  <si>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</si>
  <si>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</si>
  <si>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</si>
  <si>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</si>
  <si>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</si>
  <si>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</si>
  <si>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</si>
  <si>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</si>
  <si>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</si>
  <si>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</si>
  <si>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</si>
  <si>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</si>
  <si>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</si>
  <si>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</si>
  <si>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</si>
  <si>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</si>
  <si>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</si>
  <si>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</si>
  <si>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</si>
  <si>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</si>
  <si>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</si>
  <si>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</si>
  <si>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</si>
  <si>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</si>
  <si>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</si>
  <si>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</si>
  <si>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</si>
  <si>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</si>
  <si>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</si>
  <si>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</si>
  <si>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</si>
  <si>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</si>
  <si>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</si>
  <si>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</si>
  <si>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</si>
  <si>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</si>
  <si>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</si>
  <si>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</si>
  <si>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</si>
  <si>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</si>
  <si>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</si>
  <si>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</si>
  <si>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</si>
  <si>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</si>
  <si>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</si>
  <si>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</si>
  <si>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</si>
  <si>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</si>
  <si>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</si>
  <si>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</si>
  <si>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</si>
  <si>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</si>
  <si>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</si>
  <si>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</si>
  <si>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</si>
  <si>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</si>
  <si>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</si>
  <si>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</si>
  <si>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</si>
  <si>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</si>
  <si>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</si>
  <si>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</si>
  <si>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</si>
  <si>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</si>
  <si>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</si>
  <si>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</si>
  <si>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</si>
  <si>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</si>
  <si>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</si>
  <si>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</si>
  <si>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</si>
  <si>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</si>
  <si>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</si>
  <si>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</si>
  <si>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</si>
  <si>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</si>
  <si>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</si>
  <si>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</si>
  <si>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</si>
  <si>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</si>
  <si>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</si>
  <si>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</si>
  <si>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</si>
  <si>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</si>
  <si>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</si>
  <si>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</si>
  <si>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</si>
  <si>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</si>
  <si>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</si>
  <si>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</si>
  <si>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</si>
  <si>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</si>
  <si>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</si>
  <si>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</si>
  <si>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</si>
  <si>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</si>
  <si>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</si>
  <si>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</si>
  <si>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</si>
  <si>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</si>
  <si>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</si>
  <si>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</si>
  <si>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</si>
  <si>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</si>
  <si>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</si>
  <si>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</si>
  <si>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</si>
  <si>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</si>
  <si>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</si>
  <si>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</si>
  <si>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</si>
  <si>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</si>
  <si>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</si>
  <si>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</si>
  <si>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</si>
  <si>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</si>
  <si>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</si>
  <si>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</si>
  <si>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</si>
  <si>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</si>
  <si>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</si>
  <si>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</si>
  <si>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</si>
  <si>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</si>
  <si>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</si>
  <si>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</si>
  <si>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</si>
  <si>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</si>
  <si>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</si>
  <si>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</si>
  <si>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</si>
  <si>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</si>
  <si>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</si>
  <si>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</si>
  <si>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</si>
  <si>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</si>
  <si>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</si>
  <si>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</si>
  <si>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</si>
  <si>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</si>
  <si>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</si>
  <si>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</si>
  <si>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</si>
  <si>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</si>
  <si>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</si>
  <si>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</si>
  <si>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</si>
  <si>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</si>
  <si>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</si>
  <si>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</si>
  <si>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</si>
  <si>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</si>
  <si>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</si>
  <si>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</si>
  <si>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</si>
  <si>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</si>
  <si>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</si>
  <si>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</si>
  <si>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</si>
  <si>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</si>
  <si>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</si>
  <si>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</si>
  <si>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</si>
  <si>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</si>
  <si>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</si>
  <si>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</si>
  <si>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</si>
  <si>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</si>
  <si>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</si>
  <si>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</si>
  <si>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</si>
  <si>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</si>
  <si>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</si>
  <si>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</si>
  <si>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</si>
  <si>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</si>
  <si>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</si>
  <si>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</si>
  <si>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</si>
  <si>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</si>
  <si>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</si>
  <si>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</si>
  <si>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</si>
  <si>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</si>
  <si>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</si>
  <si>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</si>
  <si>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</si>
  <si>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</si>
  <si>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</si>
  <si>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</si>
  <si>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</si>
  <si>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</si>
  <si>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</si>
  <si>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</si>
  <si>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</si>
  <si>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</si>
  <si>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</si>
  <si>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</si>
  <si>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</si>
  <si>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</si>
  <si>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</si>
  <si>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</si>
  <si>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</si>
  <si>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</si>
  <si>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</si>
  <si>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</si>
  <si>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</si>
  <si>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</si>
  <si>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</si>
  <si>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</si>
  <si>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</si>
  <si>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</si>
  <si>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</si>
  <si>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</si>
  <si>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</si>
  <si>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</si>
  <si>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</si>
  <si>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</si>
  <si>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</si>
  <si>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</si>
  <si>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</si>
  <si>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</si>
  <si>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</si>
  <si>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</si>
  <si>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</si>
  <si>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</si>
  <si>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</si>
  <si>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</si>
  <si>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</si>
  <si>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</si>
  <si>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</si>
  <si>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</si>
  <si>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</si>
  <si>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</si>
  <si>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</si>
  <si>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</si>
  <si>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</si>
  <si>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</si>
  <si>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</si>
  <si>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</si>
  <si>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</si>
  <si>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</si>
  <si>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</si>
  <si>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</si>
  <si>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</si>
  <si>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</si>
  <si>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</si>
  <si>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</si>
  <si>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</si>
  <si>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</si>
  <si>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</si>
  <si>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</si>
  <si>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</si>
  <si>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</si>
  <si>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</si>
  <si>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</si>
  <si>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</si>
  <si>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</si>
  <si>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</si>
  <si>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</si>
  <si>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</si>
  <si>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</si>
  <si>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</si>
  <si>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</si>
  <si>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</si>
  <si>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</si>
  <si>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</si>
  <si>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</si>
  <si>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</si>
  <si>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</si>
  <si>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</si>
  <si>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</si>
  <si>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</si>
  <si>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</si>
  <si>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</si>
  <si>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</si>
  <si>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</si>
  <si>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</si>
  <si>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</si>
  <si>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</si>
  <si>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</si>
  <si>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</si>
  <si>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</si>
  <si>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</si>
  <si>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</si>
  <si>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</si>
  <si>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</si>
  <si>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</si>
  <si>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</si>
  <si>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</si>
  <si>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</si>
  <si>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</si>
  <si>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</si>
  <si>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</si>
  <si>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</si>
  <si>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</si>
  <si>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</si>
  <si>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</si>
  <si>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</si>
  <si>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</si>
  <si>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</si>
  <si>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</si>
  <si>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</si>
  <si>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</si>
  <si>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</si>
  <si>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</si>
  <si>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</si>
  <si>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</si>
  <si>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</si>
  <si>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</si>
  <si>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</si>
  <si>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</si>
  <si>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</si>
  <si>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</si>
  <si>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</si>
  <si>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</si>
  <si>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</si>
  <si>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</si>
  <si>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</si>
  <si>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</si>
  <si>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</si>
  <si>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</si>
  <si>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</si>
  <si>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</si>
  <si>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</si>
  <si>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</si>
  <si>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</si>
  <si>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</si>
  <si>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</si>
  <si>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</si>
  <si>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</si>
  <si>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</si>
  <si>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</si>
  <si>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</si>
  <si>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</si>
  <si>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</si>
  <si>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</si>
  <si>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</si>
  <si>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</si>
  <si>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</si>
  <si>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</si>
  <si>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</si>
  <si>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</si>
  <si>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</si>
  <si>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</si>
  <si>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</si>
  <si>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</si>
  <si>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</si>
  <si>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</si>
  <si>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</si>
  <si>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</si>
  <si>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</si>
  <si>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</si>
  <si>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</si>
  <si>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</si>
  <si>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</si>
  <si>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</si>
  <si>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</si>
  <si>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</si>
  <si>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</si>
  <si>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</si>
  <si>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</si>
  <si>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</si>
  <si>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</si>
  <si>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</si>
  <si>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</si>
  <si>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</si>
  <si>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</si>
  <si>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</si>
  <si>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</si>
  <si>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</si>
  <si>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</si>
  <si>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</si>
  <si>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</si>
  <si>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</si>
  <si>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</si>
  <si>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</si>
  <si>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</si>
  <si>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</si>
  <si>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</si>
  <si>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</si>
  <si>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</si>
  <si>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</si>
  <si>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</si>
  <si>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</si>
  <si>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</si>
  <si>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</si>
  <si>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</si>
  <si>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</si>
  <si>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</si>
  <si>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</si>
  <si>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</si>
  <si>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</si>
  <si>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</si>
  <si>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</si>
  <si>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</si>
  <si>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</si>
  <si>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</si>
  <si>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</si>
  <si>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</si>
  <si>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</si>
  <si>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</si>
  <si>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</si>
  <si>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</si>
  <si>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</si>
  <si>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</si>
  <si>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</si>
  <si>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</si>
  <si>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</si>
  <si>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</si>
  <si>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</si>
  <si>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</si>
  <si>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</si>
  <si>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</si>
  <si>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</si>
  <si>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</si>
  <si>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</si>
  <si>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</si>
  <si>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</si>
  <si>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</si>
  <si>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</si>
  <si>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</si>
  <si>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</si>
  <si>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</si>
  <si>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</si>
  <si>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</si>
  <si>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</si>
  <si>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</si>
  <si>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</si>
  <si>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</si>
  <si>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</si>
  <si>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</si>
  <si>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</si>
  <si>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</si>
  <si>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</si>
  <si>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</si>
  <si>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</si>
  <si>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</si>
  <si>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</si>
  <si>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</si>
  <si>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</si>
  <si>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</si>
  <si>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</si>
  <si>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</si>
  <si>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</si>
  <si>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</si>
  <si>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</si>
  <si>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</si>
  <si>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</si>
  <si>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</si>
  <si>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</si>
  <si>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</si>
  <si>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</si>
  <si>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</si>
  <si>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</si>
  <si>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</si>
  <si>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</si>
  <si>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</si>
  <si>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</si>
  <si>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</si>
  <si>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</si>
  <si>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</si>
  <si>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</si>
  <si>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</si>
  <si>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</si>
  <si>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</si>
  <si>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</si>
  <si>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</si>
  <si>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</si>
  <si>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</si>
  <si>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</si>
  <si>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</si>
  <si>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</si>
  <si>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</si>
  <si>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</si>
  <si>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</si>
  <si>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</si>
  <si>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</si>
  <si>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</si>
  <si>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</si>
  <si>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</si>
  <si>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</si>
  <si>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</si>
  <si>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</si>
  <si>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</si>
  <si>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</si>
  <si>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</si>
  <si>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</si>
  <si>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</si>
  <si>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</si>
  <si>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</si>
  <si>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</si>
  <si>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</si>
  <si>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</si>
  <si>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</si>
  <si>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</si>
  <si>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</si>
  <si>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</si>
  <si>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</si>
  <si>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</si>
  <si>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</si>
  <si>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</si>
  <si>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</si>
  <si>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</si>
  <si>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</si>
  <si>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</si>
  <si>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</si>
  <si>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</si>
  <si>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</si>
  <si>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</si>
  <si>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</si>
  <si>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</si>
  <si>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</si>
  <si>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</si>
  <si>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</si>
  <si>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</si>
  <si>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</si>
  <si>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</si>
  <si>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</si>
  <si>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</si>
  <si>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</si>
  <si>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</si>
  <si>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</si>
  <si>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</si>
  <si>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</si>
  <si>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</si>
  <si>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</si>
  <si>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</si>
  <si>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</si>
  <si>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</si>
  <si>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</si>
  <si>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</si>
  <si>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</si>
  <si>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</si>
  <si>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</si>
  <si>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</si>
  <si>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</si>
  <si>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</si>
  <si>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</si>
  <si>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</si>
  <si>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</si>
  <si>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</si>
  <si>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</si>
  <si>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</si>
  <si>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</si>
  <si>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</si>
  <si>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</si>
  <si>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</si>
  <si>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</si>
  <si>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</si>
  <si>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</si>
  <si>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</si>
  <si>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</si>
  <si>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</si>
  <si>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</si>
  <si>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</si>
  <si>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</si>
  <si>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</si>
  <si>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</si>
  <si>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</si>
  <si>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</si>
  <si>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</si>
  <si>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</si>
  <si>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</si>
  <si>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</si>
  <si>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</si>
  <si>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</si>
  <si>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</si>
  <si>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</si>
  <si>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</si>
  <si>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</si>
  <si>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</si>
  <si>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</si>
  <si>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</si>
  <si>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</si>
  <si>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</si>
  <si>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</si>
  <si>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</si>
  <si>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</si>
  <si>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</si>
  <si>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</si>
  <si>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</si>
  <si>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</si>
  <si>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</si>
  <si>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</si>
  <si>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</si>
  <si>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</si>
  <si>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</si>
  <si>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</si>
  <si>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</si>
  <si>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</si>
  <si>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</si>
  <si>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</si>
  <si>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</si>
  <si>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</si>
  <si>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</si>
  <si>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</si>
  <si>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</si>
  <si>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</si>
  <si>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</si>
  <si>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</si>
  <si>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</si>
  <si>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</si>
  <si>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</si>
  <si>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</si>
  <si>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</si>
  <si>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</si>
  <si>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</si>
  <si>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</si>
  <si>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</si>
  <si>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</si>
  <si>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</si>
  <si>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</si>
  <si>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</si>
  <si>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</si>
  <si>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</si>
  <si>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</si>
  <si>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</si>
  <si>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</si>
  <si>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</si>
  <si>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</si>
  <si>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</si>
  <si>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</si>
  <si>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</si>
  <si>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</si>
  <si>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</si>
  <si>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</si>
  <si>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</si>
  <si>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</si>
  <si>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</si>
  <si>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</si>
  <si>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</si>
  <si>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</si>
  <si>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</si>
  <si>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</si>
  <si>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</si>
  <si>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</si>
  <si>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</si>
  <si>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</si>
  <si>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</si>
  <si>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</si>
  <si>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</si>
  <si>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</si>
  <si>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</si>
  <si>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</si>
  <si>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</si>
  <si>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</si>
  <si>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</si>
  <si>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</si>
  <si>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</si>
  <si>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</si>
  <si>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</si>
  <si>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</si>
  <si>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</si>
  <si>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</si>
  <si>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</si>
  <si>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</si>
  <si>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</si>
  <si>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</si>
  <si>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</si>
  <si>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</si>
  <si>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</si>
  <si>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</si>
  <si>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</si>
  <si>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</si>
  <si>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</si>
  <si>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</si>
  <si>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</si>
  <si>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</si>
  <si>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</si>
  <si>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</si>
  <si>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</si>
  <si>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</si>
  <si>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</si>
  <si>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</si>
  <si>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</si>
  <si>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</si>
  <si>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</si>
  <si>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</si>
  <si>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</si>
  <si>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</si>
  <si>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</si>
  <si>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</si>
  <si>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</si>
  <si>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</si>
  <si>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</si>
  <si>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</si>
  <si>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</si>
  <si>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</si>
  <si>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</si>
  <si>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</si>
  <si>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</si>
  <si>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</si>
  <si>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</si>
  <si>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</si>
  <si>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</si>
  <si>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</si>
  <si>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</si>
  <si>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</si>
  <si>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</si>
  <si>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</si>
  <si>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</si>
  <si>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</si>
  <si>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</si>
  <si>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</si>
  <si>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</si>
  <si>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</si>
  <si>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</si>
  <si>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</si>
  <si>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</si>
  <si>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</si>
  <si>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</si>
  <si>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</si>
  <si>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</si>
  <si>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</si>
  <si>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</si>
  <si>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</si>
  <si>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</si>
  <si>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</si>
  <si>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</si>
  <si>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</si>
  <si>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</si>
  <si>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</si>
  <si>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</si>
  <si>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</si>
  <si>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</si>
  <si>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</si>
  <si>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</si>
  <si>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</si>
  <si>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</si>
  <si>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</si>
  <si>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</si>
  <si>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</si>
  <si>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</si>
  <si>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</si>
  <si>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</si>
  <si>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</si>
  <si>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</si>
  <si>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</si>
  <si>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</si>
  <si>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</si>
  <si>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</si>
  <si>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</si>
  <si>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</si>
  <si>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</si>
  <si>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</si>
  <si>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</si>
  <si>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</si>
  <si>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</si>
  <si>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</si>
  <si>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</si>
  <si>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</si>
  <si>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</si>
  <si>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</si>
  <si>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</si>
  <si>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</si>
  <si>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</si>
  <si>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</si>
  <si>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</si>
  <si>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</si>
  <si>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</si>
  <si>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</si>
  <si>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</si>
  <si>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</si>
  <si>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</si>
  <si>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</si>
  <si>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</si>
  <si>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</si>
  <si>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</si>
  <si>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</si>
  <si>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</si>
  <si>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</si>
  <si>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</si>
  <si>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</si>
  <si>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</si>
  <si>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</si>
  <si>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</si>
  <si>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</si>
  <si>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</si>
  <si>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</si>
  <si>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</si>
  <si>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</si>
  <si>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</si>
  <si>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</si>
  <si>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</si>
  <si>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</si>
  <si>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</si>
  <si>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</si>
  <si>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</si>
  <si>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</si>
  <si>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</si>
  <si>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</si>
  <si>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</si>
  <si>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</si>
  <si>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</si>
  <si>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</si>
  <si>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</si>
  <si>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</si>
  <si>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</si>
  <si>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</si>
  <si>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</si>
  <si>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</si>
  <si>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</si>
  <si>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</si>
  <si>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</si>
  <si>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</si>
  <si>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</si>
  <si>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</si>
  <si>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</si>
  <si>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</si>
  <si>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</si>
  <si>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</si>
  <si>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</si>
  <si>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</si>
  <si>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</si>
  <si>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</si>
  <si>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</si>
  <si>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</si>
  <si>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</si>
  <si>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</si>
  <si>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</si>
  <si>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</si>
  <si>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</si>
  <si>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</si>
  <si>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</si>
  <si>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</si>
  <si>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</si>
  <si>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</si>
  <si>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</si>
  <si>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</si>
  <si>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</si>
  <si>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</si>
  <si>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</si>
  <si>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</si>
  <si>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</si>
  <si>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</si>
  <si>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</si>
  <si>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</si>
  <si>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</si>
  <si>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</si>
  <si>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</si>
  <si>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</si>
  <si>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</si>
  <si>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</si>
  <si>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</si>
  <si>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</si>
  <si>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</si>
  <si>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</si>
  <si>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</si>
  <si>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</si>
  <si>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</si>
  <si>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</si>
  <si>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</si>
  <si>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</si>
  <si>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</si>
  <si>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</si>
  <si>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</si>
  <si>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</si>
  <si>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</si>
  <si>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</si>
  <si>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</si>
  <si>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</si>
  <si>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</si>
  <si>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</si>
  <si>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</si>
  <si>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</si>
  <si>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</si>
  <si>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</si>
  <si>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</si>
  <si>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</si>
  <si>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</si>
  <si>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</si>
  <si>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</si>
  <si>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</si>
  <si>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</si>
  <si>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</si>
  <si>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</si>
  <si>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</si>
  <si>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</si>
  <si>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</si>
  <si>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</si>
  <si>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</si>
  <si>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</si>
  <si>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</si>
  <si>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</si>
  <si>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</si>
  <si>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</si>
  <si>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</si>
  <si>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</si>
  <si>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</si>
  <si>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</si>
  <si>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</si>
  <si>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</si>
  <si>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</si>
  <si>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</si>
  <si>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</si>
  <si>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</si>
  <si>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</si>
  <si>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</si>
  <si>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</si>
  <si>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</si>
  <si>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</si>
  <si>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</si>
  <si>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</si>
  <si>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</si>
  <si>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</si>
  <si>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</si>
  <si>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</si>
  <si>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</si>
  <si>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</si>
  <si>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</si>
  <si>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</si>
  <si>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</si>
  <si>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</si>
  <si>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</si>
  <si>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</si>
  <si>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</si>
  <si>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</si>
  <si>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</si>
  <si>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</si>
  <si>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</si>
  <si>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</si>
  <si>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</si>
  <si>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</si>
  <si>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</si>
  <si>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</si>
  <si>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</si>
  <si>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</si>
  <si>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</si>
  <si>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</si>
  <si>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</si>
  <si>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</si>
  <si>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</si>
  <si>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</si>
  <si>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</si>
  <si>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</si>
  <si>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</si>
  <si>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</si>
  <si>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</si>
  <si>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</si>
  <si>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</si>
  <si>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</si>
  <si>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</si>
  <si>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</si>
  <si>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</si>
  <si>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</si>
  <si>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</si>
  <si>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</si>
  <si>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</si>
  <si>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</si>
  <si>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</si>
  <si>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</si>
  <si>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</si>
  <si>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</si>
  <si>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</si>
  <si>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</si>
  <si>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</si>
  <si>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</si>
  <si>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</si>
  <si>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</si>
  <si>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</si>
  <si>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</si>
  <si>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</si>
  <si>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</si>
  <si>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</si>
  <si>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</si>
  <si>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</si>
  <si>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</si>
  <si>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</si>
  <si>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</si>
  <si>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</si>
  <si>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</si>
  <si>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</si>
  <si>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</si>
  <si>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</si>
  <si>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</si>
  <si>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</si>
  <si>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</si>
  <si>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</si>
  <si>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</si>
  <si>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</si>
  <si>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</si>
  <si>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</si>
  <si>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</si>
  <si>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</si>
  <si>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</si>
  <si>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</si>
  <si>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</si>
  <si>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</si>
  <si>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</si>
  <si>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</si>
  <si>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</si>
  <si>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</si>
  <si>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</si>
  <si>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</si>
  <si>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</si>
  <si>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</si>
  <si>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</si>
  <si>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</si>
  <si>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</si>
  <si>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</si>
  <si>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</si>
  <si>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</si>
  <si>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</si>
  <si>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</si>
  <si>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</si>
  <si>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</si>
  <si>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</si>
  <si>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</si>
  <si>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</si>
  <si>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</si>
  <si>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</si>
  <si>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</si>
  <si>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</si>
  <si>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</si>
  <si>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</si>
  <si>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</si>
  <si>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</si>
  <si>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</si>
  <si>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</si>
  <si>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</si>
  <si>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</si>
  <si>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</si>
  <si>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</si>
  <si>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</si>
  <si>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</si>
  <si>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</si>
  <si>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</si>
  <si>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</si>
  <si>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</si>
  <si>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</si>
  <si>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</si>
  <si>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</si>
  <si>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</si>
  <si>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</si>
  <si>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</si>
  <si>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</si>
  <si>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</si>
  <si>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</si>
  <si>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</si>
  <si>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</si>
  <si>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</si>
  <si>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</si>
  <si>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</si>
  <si>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</si>
  <si>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</si>
  <si>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</si>
  <si>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</si>
  <si>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</si>
  <si>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</si>
  <si>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</si>
  <si>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</si>
  <si>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</si>
  <si>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</si>
  <si>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</si>
  <si>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</si>
  <si>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</si>
  <si>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</si>
  <si>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</si>
  <si>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</si>
  <si>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</si>
  <si>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</si>
  <si>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</si>
  <si>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</si>
  <si>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</si>
  <si>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</si>
  <si>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</si>
  <si>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</si>
  <si>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</si>
  <si>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</si>
  <si>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</si>
  <si>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</si>
  <si>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</si>
  <si>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</si>
  <si>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</si>
  <si>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</si>
  <si>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</si>
  <si>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</si>
  <si>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</si>
  <si>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</si>
  <si>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</si>
  <si>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</si>
  <si>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</si>
  <si>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</si>
  <si>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</si>
  <si>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</si>
  <si>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</si>
  <si>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</si>
  <si>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</si>
  <si>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</si>
  <si>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</si>
  <si>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</si>
  <si>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</si>
  <si>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</si>
  <si>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</si>
  <si>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</si>
  <si>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</si>
  <si>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</si>
  <si>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</si>
  <si>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</si>
  <si>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</si>
  <si>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</si>
  <si>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</si>
  <si>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</si>
  <si>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</si>
  <si>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</si>
  <si>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</si>
  <si>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</si>
  <si>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</si>
  <si>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</si>
  <si>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</si>
  <si>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</si>
  <si>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</si>
  <si>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</si>
  <si>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</si>
  <si>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</si>
  <si>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</si>
  <si>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</si>
  <si>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</si>
  <si>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</si>
  <si>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</si>
  <si>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</si>
  <si>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</si>
  <si>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</si>
  <si>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</si>
  <si>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</si>
  <si>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</si>
  <si>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</si>
  <si>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</si>
  <si>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</si>
  <si>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</si>
  <si>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</si>
  <si>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</si>
  <si>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</si>
  <si>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</si>
  <si>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</si>
  <si>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</si>
  <si>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</si>
  <si>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</si>
  <si>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</si>
  <si>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</si>
  <si>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</si>
  <si>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</si>
  <si>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</si>
  <si>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</si>
  <si>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</si>
  <si>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</si>
  <si>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</si>
  <si>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</si>
  <si>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</si>
  <si>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</si>
  <si>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</si>
  <si>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</si>
  <si>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</si>
  <si>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</si>
  <si>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</si>
  <si>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</si>
  <si>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</si>
  <si>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</si>
  <si>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</si>
  <si>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</si>
  <si>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</si>
  <si>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</si>
  <si>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</si>
  <si>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</si>
  <si>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</si>
  <si>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</si>
  <si>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</si>
  <si>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</si>
  <si>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</si>
  <si>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</si>
  <si>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</si>
  <si>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</si>
  <si>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</si>
  <si>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</si>
  <si>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</si>
  <si>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</si>
  <si>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</si>
  <si>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</si>
  <si>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</si>
  <si>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</si>
  <si>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</si>
  <si>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</si>
  <si>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</si>
  <si>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</si>
  <si>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</si>
  <si>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</si>
  <si>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</si>
  <si>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</si>
  <si>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</si>
  <si>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</si>
  <si>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</si>
  <si>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</si>
  <si>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</si>
  <si>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</si>
  <si>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</si>
  <si>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</si>
  <si>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</si>
  <si>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</si>
  <si>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</si>
  <si>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</si>
  <si>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</si>
  <si>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</si>
  <si>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</si>
  <si>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</si>
  <si>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</si>
  <si>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</si>
  <si>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</si>
  <si>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</si>
  <si>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</si>
  <si>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</si>
  <si>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</si>
  <si>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</si>
  <si>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</si>
  <si>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</si>
  <si>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</si>
  <si>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</si>
  <si>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</si>
  <si>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</si>
  <si>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</si>
  <si>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</si>
  <si>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</si>
  <si>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</si>
  <si>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</si>
  <si>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</si>
  <si>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</si>
  <si>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</si>
  <si>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</si>
  <si>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</si>
  <si>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</si>
  <si>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</si>
  <si>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</si>
  <si>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</si>
  <si>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</si>
  <si>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</si>
  <si>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</si>
  <si>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</si>
  <si>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</si>
  <si>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</si>
  <si>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</si>
  <si>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</si>
  <si>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</si>
  <si>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</si>
  <si>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</si>
  <si>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</si>
  <si>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</si>
  <si>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</si>
  <si>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</si>
  <si>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</si>
  <si>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</si>
  <si>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</si>
  <si>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</si>
  <si>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</si>
  <si>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</si>
  <si>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</si>
  <si>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</si>
  <si>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</si>
  <si>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</si>
  <si>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</si>
  <si>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</si>
  <si>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</si>
  <si>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</si>
  <si>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</si>
  <si>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</si>
  <si>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</si>
  <si>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</si>
  <si>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</si>
  <si>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</si>
  <si>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</si>
  <si>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</si>
  <si>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</si>
  <si>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</si>
  <si>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</si>
  <si>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</si>
  <si>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</si>
  <si>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</si>
  <si>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</si>
  <si>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</si>
  <si>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</si>
  <si>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</si>
  <si>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</si>
  <si>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</si>
  <si>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</si>
  <si>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</si>
  <si>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</si>
  <si>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</si>
  <si>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</si>
  <si>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</si>
  <si>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</si>
  <si>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</si>
  <si>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</si>
  <si>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</si>
  <si>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</si>
  <si>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</si>
  <si>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</si>
  <si>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</si>
  <si>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</si>
  <si>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</si>
  <si>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</si>
  <si>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</si>
  <si>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</si>
  <si>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</si>
  <si>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</si>
  <si>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</si>
  <si>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</si>
  <si>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</si>
  <si>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</si>
  <si>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</si>
  <si>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</si>
  <si>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</si>
  <si>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</si>
  <si>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</si>
  <si>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</si>
  <si>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</si>
  <si>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</si>
  <si>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</si>
  <si>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</si>
  <si>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</si>
  <si>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</si>
  <si>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</si>
  <si>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</si>
  <si>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</si>
  <si>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</si>
  <si>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</si>
  <si>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</si>
  <si>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</si>
  <si>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</si>
  <si>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</si>
  <si>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</si>
  <si>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</si>
  <si>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</si>
  <si>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</si>
  <si>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</si>
  <si>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</si>
  <si>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</si>
  <si>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</si>
  <si>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</si>
  <si>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</si>
  <si>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</si>
  <si>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</si>
  <si>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</si>
  <si>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</si>
  <si>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</si>
  <si>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</si>
  <si>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</si>
  <si>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</si>
  <si>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</si>
  <si>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</si>
  <si>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</si>
  <si>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</si>
  <si>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</si>
  <si>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</si>
  <si>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</si>
  <si>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</si>
  <si>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</si>
  <si>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</si>
  <si>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</si>
  <si>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</si>
  <si>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</si>
  <si>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</si>
  <si>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</si>
  <si>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</si>
  <si>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</si>
  <si>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</si>
  <si>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</si>
  <si>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</si>
  <si>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</si>
  <si>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</si>
  <si>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</si>
  <si>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</si>
  <si>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</si>
  <si>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</si>
  <si>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</si>
  <si>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</si>
  <si>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</si>
  <si>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</si>
  <si>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</si>
  <si>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</si>
  <si>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</si>
  <si>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</si>
  <si>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</si>
  <si>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</si>
  <si>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</si>
  <si>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</si>
  <si>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</si>
  <si>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</si>
  <si>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</si>
  <si>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</si>
  <si>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</si>
  <si>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</si>
  <si>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</si>
  <si>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</si>
  <si>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</si>
  <si>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</si>
  <si>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</si>
  <si>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</si>
  <si>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</si>
  <si>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</si>
  <si>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</si>
  <si>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</si>
  <si>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</si>
  <si>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</si>
  <si>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</si>
  <si>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</si>
  <si>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</si>
  <si>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</si>
  <si>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</si>
  <si>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</si>
  <si>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</si>
  <si>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</si>
  <si>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</si>
  <si>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</si>
  <si>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</si>
  <si>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</si>
  <si>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</si>
  <si>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</si>
  <si>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</si>
  <si>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</si>
  <si>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</si>
  <si>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</si>
  <si>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</si>
  <si>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</si>
  <si>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</si>
  <si>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</si>
  <si>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</si>
  <si>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</si>
  <si>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</si>
  <si>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</si>
  <si>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</si>
  <si>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</si>
  <si>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</si>
  <si>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</si>
  <si>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</si>
  <si>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</si>
  <si>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</si>
  <si>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</si>
  <si>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</si>
  <si>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</si>
  <si>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</si>
  <si>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</si>
  <si>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</si>
  <si>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</si>
  <si>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</si>
  <si>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</si>
  <si>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</si>
  <si>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</si>
  <si>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</si>
  <si>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</si>
  <si>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</si>
  <si>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</si>
  <si>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</si>
  <si>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</si>
  <si>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</si>
  <si>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</si>
  <si>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</si>
  <si>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</si>
  <si>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</si>
  <si>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</si>
  <si>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</si>
  <si>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</si>
  <si>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</si>
  <si>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</si>
  <si>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</si>
  <si>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</si>
  <si>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</si>
  <si>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</si>
  <si>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</si>
  <si>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</si>
  <si>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</si>
  <si>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</si>
  <si>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</si>
  <si>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</si>
  <si>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</si>
  <si>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</si>
  <si>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</si>
  <si>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</si>
  <si>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</si>
  <si>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</si>
  <si>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</si>
  <si>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</si>
  <si>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</si>
  <si>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</si>
  <si>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</si>
  <si>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</si>
  <si>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</si>
  <si>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</si>
  <si>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</si>
  <si>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</si>
  <si>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</si>
  <si>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</si>
  <si>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</si>
  <si>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</si>
  <si>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</si>
  <si>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</si>
  <si>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</si>
  <si>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</si>
  <si>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</si>
  <si>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</si>
  <si>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</si>
  <si>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</si>
  <si>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</si>
  <si>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</si>
  <si>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</si>
  <si>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</si>
  <si>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</si>
  <si>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</si>
  <si>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</si>
  <si>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</si>
  <si>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</si>
  <si>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</si>
  <si>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</si>
  <si>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</si>
  <si>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</si>
  <si>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</si>
  <si>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</si>
  <si>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</si>
  <si>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</si>
  <si>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</si>
  <si>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</si>
  <si>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</si>
  <si>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</si>
  <si>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</si>
  <si>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</si>
  <si>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</si>
  <si>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</si>
  <si>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</si>
  <si>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</si>
  <si>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</si>
  <si>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</si>
  <si>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</si>
  <si>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</si>
  <si>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</si>
  <si>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</si>
  <si>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</si>
  <si>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</si>
  <si>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</si>
  <si>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</si>
  <si>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</si>
  <si>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</si>
  <si>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</si>
  <si>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</si>
  <si>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</si>
  <si>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</si>
  <si>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</si>
  <si>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</si>
  <si>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</si>
  <si>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</si>
  <si>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</si>
  <si>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</si>
  <si>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</si>
  <si>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</si>
  <si>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</si>
  <si>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</si>
  <si>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</si>
  <si>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</si>
  <si>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</si>
  <si>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</si>
  <si>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</si>
  <si>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</si>
  <si>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</si>
  <si>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</si>
  <si>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</si>
  <si>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</si>
  <si>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</si>
  <si>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</si>
  <si>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</si>
  <si>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</si>
  <si>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</si>
  <si>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</si>
  <si>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</si>
  <si>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</si>
  <si>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</si>
  <si>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</si>
  <si>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</si>
  <si>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</si>
  <si>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</si>
  <si>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</si>
  <si>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</si>
  <si>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</si>
  <si>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</si>
  <si>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</si>
  <si>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</si>
  <si>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</si>
  <si>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</si>
  <si>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</si>
  <si>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</si>
  <si>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</si>
  <si>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</si>
  <si>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</si>
  <si>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</si>
  <si>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</si>
  <si>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</si>
  <si>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</si>
  <si>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</si>
  <si>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</si>
  <si>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</si>
  <si>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</si>
  <si>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</si>
  <si>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</si>
  <si>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</si>
  <si>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</si>
  <si>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</si>
  <si>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</si>
  <si>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</si>
  <si>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</si>
  <si>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</si>
  <si>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</si>
  <si>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</si>
  <si>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</si>
  <si>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</si>
  <si>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</si>
  <si>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</si>
  <si>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</si>
  <si>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</si>
  <si>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</si>
  <si>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</si>
  <si>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</si>
  <si>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</si>
  <si>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</si>
  <si>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</si>
  <si>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</si>
  <si>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</si>
  <si>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</si>
  <si>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</si>
  <si>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</si>
  <si>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</si>
  <si>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</si>
  <si>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</si>
  <si>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</si>
  <si>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</si>
  <si>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</si>
  <si>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</si>
  <si>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</si>
  <si>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</si>
  <si>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</si>
  <si>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</si>
  <si>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</si>
  <si>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</si>
  <si>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</si>
  <si>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</si>
  <si>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</si>
  <si>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</si>
  <si>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</si>
  <si>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</si>
  <si>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</si>
  <si>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</si>
  <si>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</si>
  <si>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</si>
  <si>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</si>
  <si>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</si>
  <si>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</si>
  <si>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</si>
  <si>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</si>
  <si>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</si>
  <si>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</si>
  <si>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</si>
  <si>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</si>
  <si>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</si>
  <si>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</si>
  <si>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</si>
  <si>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</si>
  <si>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</si>
  <si>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</si>
  <si>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</si>
  <si>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</si>
  <si>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</si>
  <si>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</si>
  <si>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</si>
  <si>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</si>
  <si>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</si>
  <si>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</si>
  <si>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</si>
  <si>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</si>
  <si>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</si>
  <si>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</si>
  <si>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</si>
  <si>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</si>
  <si>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</si>
  <si>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</si>
  <si>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</si>
  <si>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</si>
  <si>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</si>
  <si>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</si>
  <si>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</si>
  <si>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</si>
  <si>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</si>
  <si>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</si>
  <si>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</si>
  <si>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</si>
  <si>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</si>
  <si>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</si>
  <si>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</si>
  <si>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</si>
  <si>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</si>
  <si>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</si>
  <si>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</si>
  <si>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</si>
  <si>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</si>
  <si>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</si>
  <si>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</si>
  <si>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</si>
  <si>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</si>
  <si>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</si>
  <si>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</si>
  <si>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</si>
  <si>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</si>
  <si>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</si>
  <si>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</si>
  <si>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</si>
  <si>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</si>
  <si>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</si>
  <si>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</si>
  <si>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</si>
  <si>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</si>
  <si>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</si>
  <si>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</si>
  <si>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</si>
  <si>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</si>
  <si>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</si>
  <si>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</si>
  <si>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</si>
  <si>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</si>
  <si>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</si>
  <si>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</si>
  <si>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</si>
  <si>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</si>
  <si>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</si>
  <si>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</si>
  <si>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</si>
  <si>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</si>
  <si>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</si>
  <si>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</si>
  <si>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</si>
  <si>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</si>
  <si>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</si>
  <si>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</si>
  <si>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</si>
  <si>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</si>
  <si>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</si>
  <si>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</si>
  <si>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</si>
  <si>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</si>
  <si>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</si>
  <si>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</si>
  <si>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</si>
  <si>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</si>
  <si>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</si>
  <si>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</si>
  <si>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</si>
  <si>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</si>
  <si>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</si>
  <si>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</si>
  <si>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</si>
  <si>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</si>
  <si>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</si>
  <si>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</si>
  <si>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</si>
  <si>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</si>
  <si>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</si>
  <si>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</si>
  <si>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</si>
  <si>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</si>
  <si>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</si>
  <si>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</si>
  <si>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</si>
  <si>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</si>
  <si>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</si>
  <si>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</si>
  <si>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</si>
  <si>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</si>
  <si>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</si>
  <si>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</si>
  <si>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</si>
  <si>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</si>
  <si>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</si>
  <si>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</si>
  <si>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</si>
  <si>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</si>
  <si>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</si>
  <si>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</si>
  <si>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</si>
  <si>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</si>
  <si>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</si>
  <si>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</si>
  <si>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</si>
  <si>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</si>
  <si>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</si>
  <si>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</si>
  <si>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</si>
  <si>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</si>
  <si>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</si>
  <si>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</si>
  <si>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</si>
  <si>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</si>
  <si>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</si>
  <si>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</si>
  <si>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</si>
  <si>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</si>
  <si>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</si>
  <si>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</si>
  <si>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</si>
  <si>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</si>
  <si>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</si>
  <si>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</si>
  <si>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</si>
  <si>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</si>
  <si>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</si>
  <si>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</si>
  <si>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</si>
  <si>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</si>
  <si>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</si>
  <si>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</si>
  <si>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</si>
  <si>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</si>
  <si>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</si>
  <si>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</si>
  <si>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</si>
  <si>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</si>
  <si>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</si>
  <si>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</si>
  <si>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</si>
  <si>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</si>
  <si>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</si>
  <si>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</si>
  <si>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</si>
  <si>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</si>
  <si>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</si>
  <si>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</si>
  <si>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</si>
  <si>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</si>
  <si>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</si>
  <si>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</si>
  <si>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</si>
  <si>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</si>
  <si>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</si>
  <si>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</si>
  <si>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</si>
  <si>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</si>
  <si>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</si>
  <si>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</si>
  <si>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</si>
  <si>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</si>
  <si>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</si>
  <si>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</si>
  <si>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</si>
  <si>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</si>
  <si>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</si>
  <si>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</si>
  <si>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</si>
  <si>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</si>
  <si>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</si>
  <si>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</si>
  <si>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</si>
  <si>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</si>
  <si>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</si>
  <si>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</si>
  <si>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</si>
  <si>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</si>
  <si>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</si>
  <si>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</si>
  <si>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</si>
  <si>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</si>
  <si>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</si>
  <si>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</si>
  <si>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</si>
  <si>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</si>
  <si>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</si>
  <si>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</si>
  <si>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</si>
  <si>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</si>
  <si>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</si>
  <si>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</si>
  <si>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</si>
  <si>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</si>
  <si>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</si>
  <si>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</si>
  <si>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</si>
  <si>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</si>
  <si>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</si>
  <si>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</si>
  <si>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</si>
  <si>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</si>
  <si>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</si>
  <si>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</si>
  <si>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</si>
  <si>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</si>
  <si>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</si>
  <si>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</si>
  <si>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</si>
  <si>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</si>
  <si>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</si>
  <si>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</si>
  <si>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</si>
  <si>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</si>
  <si>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</si>
  <si>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</si>
  <si>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</si>
  <si>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</si>
  <si>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</si>
  <si>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</si>
  <si>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</si>
  <si>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</si>
  <si>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</si>
  <si>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</si>
  <si>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</si>
  <si>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</si>
  <si>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</si>
  <si>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</si>
  <si>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</si>
  <si>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</si>
  <si>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</si>
  <si>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</si>
  <si>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</si>
  <si>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</si>
  <si>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</si>
  <si>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</si>
  <si>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</si>
  <si>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</si>
  <si>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</si>
  <si>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</si>
  <si>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</si>
  <si>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</si>
  <si>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</si>
  <si>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</si>
  <si>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</si>
  <si>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</si>
  <si>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</si>
  <si>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</si>
  <si>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</si>
  <si>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</si>
  <si>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</si>
  <si>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</si>
  <si>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</si>
  <si>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</si>
  <si>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</si>
  <si>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</si>
  <si>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</si>
  <si>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</si>
  <si>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</si>
  <si>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</si>
  <si>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</si>
  <si>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</si>
  <si>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</si>
  <si>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</si>
  <si>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</si>
  <si>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</si>
  <si>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</si>
  <si>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</si>
  <si>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</si>
  <si>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</si>
  <si>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</si>
  <si>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</si>
  <si>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</si>
  <si>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</si>
  <si>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</si>
  <si>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</si>
  <si>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</si>
  <si>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</si>
  <si>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</si>
  <si>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</si>
  <si>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</si>
  <si>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</si>
  <si>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</si>
  <si>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</si>
  <si>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</si>
  <si>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</si>
  <si>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</si>
  <si>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</si>
  <si>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</si>
  <si>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</si>
  <si>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</si>
  <si>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</si>
  <si>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</si>
  <si>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</si>
  <si>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</si>
  <si>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</si>
  <si>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</si>
  <si>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</si>
  <si>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</si>
  <si>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</si>
  <si>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</si>
  <si>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</si>
  <si>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</si>
  <si>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</si>
  <si>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</si>
  <si>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</si>
  <si>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</si>
  <si>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</si>
  <si>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</si>
  <si>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</si>
  <si>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</si>
  <si>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</si>
  <si>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</si>
  <si>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</si>
  <si>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</si>
  <si>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</si>
  <si>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</si>
  <si>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</si>
  <si>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</si>
  <si>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</si>
  <si>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</si>
  <si>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</si>
  <si>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</si>
  <si>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</si>
  <si>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</si>
  <si>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</si>
  <si>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</si>
  <si>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</si>
  <si>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</si>
  <si>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</si>
  <si>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</si>
  <si>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</si>
  <si>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</si>
  <si>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</si>
  <si>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</si>
  <si>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</si>
  <si>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</si>
  <si>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</si>
  <si>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</si>
  <si>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</si>
  <si>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</si>
  <si>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</si>
  <si>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</si>
  <si>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</si>
  <si>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</si>
  <si>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</si>
  <si>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</si>
  <si>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</si>
  <si>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</si>
  <si>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</si>
  <si>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</si>
  <si>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</si>
  <si>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</si>
  <si>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</si>
  <si>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</si>
  <si>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</si>
  <si>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</si>
  <si>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</si>
  <si>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</si>
  <si>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</si>
  <si>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</si>
  <si>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</si>
  <si>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</si>
  <si>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</si>
  <si>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</si>
  <si>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</si>
  <si>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</si>
  <si>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</si>
  <si>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</si>
  <si>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</si>
  <si>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</si>
  <si>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</si>
  <si>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</si>
  <si>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</si>
  <si>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</si>
  <si>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</si>
  <si>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</si>
  <si>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</si>
  <si>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</si>
  <si>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</si>
  <si>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</si>
  <si>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</si>
  <si>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</si>
  <si>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</si>
  <si>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</si>
  <si>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</si>
  <si>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</si>
  <si>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</si>
  <si>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</si>
  <si>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</si>
  <si>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</si>
  <si>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</si>
  <si>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</si>
  <si>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</si>
  <si>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</si>
  <si>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</si>
  <si>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</si>
  <si>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</si>
  <si>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</si>
  <si>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</si>
  <si>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</si>
  <si>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</si>
  <si>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</si>
  <si>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</si>
  <si>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</si>
  <si>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</si>
  <si>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</si>
  <si>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</si>
  <si>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</si>
  <si>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</si>
  <si>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</si>
  <si>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</si>
  <si>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</si>
  <si>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</si>
  <si>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</si>
  <si>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</si>
  <si>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</si>
  <si>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</si>
  <si>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</si>
  <si>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</si>
  <si>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</si>
  <si>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</si>
  <si>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</si>
  <si>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</si>
  <si>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</si>
  <si>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</si>
  <si>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</si>
  <si>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</si>
  <si>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</si>
  <si>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</si>
  <si>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</si>
  <si>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</si>
  <si>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</si>
  <si>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</si>
  <si>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</si>
  <si>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</si>
  <si>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</si>
  <si>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</si>
  <si>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</si>
  <si>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</si>
  <si>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</si>
  <si>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</si>
  <si>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</si>
  <si>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</si>
  <si>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</si>
  <si>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</si>
  <si>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</si>
  <si>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</si>
  <si>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</si>
  <si>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</si>
  <si>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</si>
  <si>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</si>
  <si>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</si>
  <si>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</si>
  <si>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</si>
  <si>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</si>
  <si>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</si>
  <si>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</si>
  <si>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</si>
  <si>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</si>
  <si>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</si>
  <si>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</si>
  <si>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</si>
  <si>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</si>
  <si>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</si>
  <si>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</si>
  <si>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</si>
  <si>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</si>
  <si>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</si>
  <si>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</si>
  <si>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</si>
  <si>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</si>
  <si>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</si>
  <si>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</si>
  <si>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</si>
  <si>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</si>
  <si>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</si>
  <si>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</si>
  <si>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</si>
  <si>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</si>
  <si>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</si>
  <si>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</si>
  <si>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</si>
  <si>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</si>
  <si>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</si>
  <si>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</si>
  <si>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</si>
  <si>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</si>
  <si>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</si>
  <si>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</si>
  <si>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</si>
  <si>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</si>
  <si>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</si>
  <si>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</si>
  <si>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</si>
  <si>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</si>
  <si>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</si>
  <si>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</si>
  <si>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</si>
  <si>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</si>
  <si>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</si>
  <si>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</si>
  <si>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</si>
  <si>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</si>
  <si>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</si>
  <si>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</si>
  <si>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</si>
  <si>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</si>
  <si>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</si>
  <si>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</si>
  <si>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</si>
  <si>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</si>
  <si>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</si>
  <si>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</si>
  <si>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</si>
  <si>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</si>
  <si>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</si>
  <si>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</si>
  <si>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</si>
  <si>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</si>
  <si>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</si>
  <si>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</si>
  <si>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</si>
  <si>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</si>
  <si>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</si>
  <si>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</si>
  <si>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</si>
  <si>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</si>
  <si>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</si>
  <si>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</si>
  <si>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</si>
  <si>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</si>
  <si>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</si>
  <si>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</si>
  <si>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</si>
  <si>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</si>
  <si>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</si>
  <si>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</si>
  <si>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</si>
  <si>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</si>
  <si>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</si>
  <si>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</si>
  <si>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</si>
  <si>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</si>
  <si>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</si>
  <si>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</si>
  <si>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</si>
  <si>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</si>
  <si>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</si>
  <si>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</si>
  <si>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</si>
  <si>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</si>
  <si>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</si>
  <si>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</si>
  <si>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</si>
  <si>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</si>
  <si>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</si>
  <si>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</si>
  <si>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</si>
  <si>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</si>
  <si>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</si>
  <si>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</si>
  <si>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</si>
  <si>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</si>
  <si>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</si>
  <si>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</si>
  <si>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</si>
  <si>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</si>
  <si>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</si>
  <si>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</si>
  <si>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</si>
  <si>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</si>
  <si>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</si>
  <si>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</si>
  <si>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</si>
  <si>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</si>
  <si>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</si>
  <si>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</si>
  <si>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</si>
  <si>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</si>
  <si>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</si>
  <si>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</si>
  <si>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</si>
  <si>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</si>
  <si>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</si>
  <si>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</si>
  <si>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</si>
  <si>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</si>
  <si>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</si>
  <si>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</si>
  <si>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</si>
  <si>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</si>
  <si>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</si>
  <si>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</si>
  <si>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</si>
  <si>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</si>
  <si>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</si>
  <si>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</si>
  <si>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</si>
  <si>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</si>
  <si>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</si>
  <si>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</si>
  <si>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</si>
  <si>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</si>
  <si>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</si>
  <si>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</si>
  <si>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</si>
  <si>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</si>
  <si>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</si>
  <si>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</si>
  <si>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</si>
  <si>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</si>
  <si>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</si>
  <si>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</si>
  <si>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</si>
  <si>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</si>
  <si>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</si>
  <si>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</si>
  <si>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</si>
  <si>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</si>
  <si>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</si>
  <si>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</si>
  <si>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</si>
  <si>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</si>
  <si>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</si>
  <si>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</si>
  <si>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</si>
  <si>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</si>
  <si>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</si>
  <si>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</si>
  <si>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</si>
  <si>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</si>
  <si>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</si>
  <si>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</si>
  <si>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</si>
  <si>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</si>
  <si>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</si>
  <si>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</si>
  <si>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</si>
  <si>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</si>
  <si>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</si>
  <si>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</si>
  <si>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</si>
  <si>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</si>
  <si>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</si>
  <si>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</si>
  <si>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</si>
  <si>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</si>
  <si>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</si>
  <si>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</si>
  <si>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</si>
  <si>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</si>
  <si>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</si>
  <si>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</si>
  <si>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</si>
  <si>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</si>
  <si>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</si>
  <si>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</si>
  <si>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</si>
  <si>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</si>
  <si>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</si>
  <si>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</si>
  <si>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</si>
  <si>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</si>
  <si>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</si>
  <si>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</si>
  <si>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</si>
  <si>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</si>
  <si>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</si>
  <si>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</si>
  <si>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</si>
  <si>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</si>
  <si>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</si>
  <si>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</si>
  <si>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</si>
  <si>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</si>
  <si>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</si>
  <si>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</si>
  <si>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</si>
  <si>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</si>
  <si>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</si>
  <si>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</si>
  <si>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</si>
  <si>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</si>
  <si>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</si>
  <si>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</si>
  <si>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</si>
  <si>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</si>
  <si>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</si>
  <si>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</si>
  <si>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</si>
  <si>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</si>
  <si>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</si>
  <si>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</si>
  <si>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</si>
  <si>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</si>
  <si>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</si>
  <si>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</si>
  <si>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</si>
  <si>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</si>
  <si>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</si>
  <si>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</si>
  <si>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</si>
  <si>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</si>
  <si>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</si>
  <si>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</si>
  <si>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</si>
  <si>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</si>
  <si>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</si>
  <si>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</si>
  <si>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</si>
  <si>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</si>
  <si>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</si>
  <si>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</si>
  <si>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</si>
  <si>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</si>
  <si>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</si>
  <si>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</si>
  <si>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</si>
  <si>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</si>
  <si>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</si>
  <si>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</si>
  <si>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</si>
  <si>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</si>
  <si>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</si>
  <si>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</si>
  <si>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</si>
  <si>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</si>
  <si>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</si>
  <si>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</si>
  <si>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</si>
  <si>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</si>
  <si>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</si>
  <si>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</si>
  <si>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</si>
  <si>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</si>
  <si>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</si>
  <si>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</si>
  <si>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</si>
  <si>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</si>
  <si>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</si>
  <si>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</si>
  <si>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</si>
  <si>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</si>
  <si>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</si>
  <si>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</si>
  <si>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</si>
  <si>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</si>
  <si>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</si>
  <si>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</si>
  <si>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</si>
  <si>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</si>
  <si>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</si>
  <si>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</si>
  <si>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</si>
  <si>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</si>
  <si>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</si>
  <si>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</si>
  <si>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</si>
  <si>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</si>
  <si>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</si>
  <si>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</si>
  <si>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</si>
  <si>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</si>
  <si>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</si>
  <si>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</si>
  <si>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</si>
  <si>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</si>
  <si>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</si>
  <si>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</si>
  <si>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</si>
  <si>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</si>
  <si>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</si>
  <si>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</si>
  <si>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</si>
  <si>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</si>
  <si>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</si>
  <si>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</si>
  <si>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</si>
  <si>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</si>
  <si>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</si>
  <si>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</si>
  <si>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</si>
  <si>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</si>
  <si>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</si>
  <si>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</si>
  <si>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</si>
  <si>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</si>
  <si>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</si>
  <si>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</si>
  <si>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</si>
  <si>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</si>
  <si>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</si>
  <si>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</si>
  <si>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</si>
  <si>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</si>
  <si>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</si>
  <si>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</si>
  <si>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</si>
  <si>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</si>
  <si>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</si>
  <si>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</si>
  <si>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</si>
  <si>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</si>
  <si>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</si>
  <si>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</si>
  <si>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</si>
  <si>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</si>
  <si>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</si>
  <si>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</si>
  <si>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</si>
  <si>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</si>
  <si>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</si>
  <si>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</si>
  <si>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</si>
  <si>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</si>
  <si>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</si>
  <si>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</si>
  <si>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</si>
  <si>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</si>
  <si>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</si>
  <si>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</si>
  <si>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</si>
  <si>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</si>
  <si>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</si>
  <si>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</si>
  <si>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</si>
  <si>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</si>
  <si>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</si>
  <si>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</si>
  <si>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</si>
  <si>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</si>
  <si>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</si>
  <si>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</si>
  <si>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</si>
  <si>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</si>
  <si>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</si>
  <si>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</si>
  <si>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</si>
  <si>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</si>
  <si>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</si>
  <si>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</si>
  <si>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</si>
  <si>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</si>
  <si>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</si>
  <si>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</si>
  <si>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</si>
  <si>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</si>
  <si>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</si>
  <si>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</si>
  <si>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</si>
  <si>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</si>
  <si>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</si>
  <si>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</si>
  <si>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</si>
  <si>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</si>
  <si>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</si>
  <si>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</si>
  <si>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</si>
  <si>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</si>
  <si>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</si>
  <si>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</si>
  <si>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</si>
  <si>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</si>
  <si>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</si>
  <si>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</si>
  <si>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</si>
  <si>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</si>
  <si>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</si>
  <si>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</si>
  <si>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</si>
  <si>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</si>
  <si>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</si>
  <si>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</si>
  <si>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</si>
  <si>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</si>
  <si>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</si>
  <si>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</si>
  <si>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</si>
  <si>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</si>
  <si>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</si>
  <si>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</si>
  <si>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</si>
  <si>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</si>
  <si>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</si>
  <si>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</si>
  <si>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</si>
  <si>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</si>
  <si>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</si>
  <si>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</si>
  <si>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</si>
  <si>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</si>
  <si>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</si>
  <si>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</si>
  <si>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</si>
  <si>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</si>
  <si>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</si>
  <si>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</si>
  <si>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</si>
  <si>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</si>
  <si>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</si>
  <si>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</si>
  <si>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</si>
  <si>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</si>
  <si>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</si>
  <si>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</si>
  <si>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</si>
  <si>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</si>
  <si>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</si>
  <si>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</si>
  <si>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</si>
  <si>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</si>
  <si>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</si>
  <si>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</si>
  <si>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</si>
  <si>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</si>
  <si>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</si>
  <si>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</si>
  <si>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</si>
  <si>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</si>
  <si>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</si>
  <si>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</si>
  <si>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</si>
  <si>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</si>
  <si>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</si>
  <si>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</si>
  <si>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</si>
  <si>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</si>
  <si>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</si>
  <si>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</si>
  <si>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</si>
  <si>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</si>
  <si>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</si>
  <si>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</si>
  <si>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</si>
  <si>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</si>
  <si>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</si>
  <si>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</si>
  <si>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</si>
  <si>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</si>
  <si>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</si>
  <si>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</si>
  <si>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</si>
  <si>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</si>
  <si>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</si>
  <si>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</si>
  <si>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</si>
  <si>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</si>
  <si>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</si>
  <si>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</si>
  <si>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</si>
  <si>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</si>
  <si>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</si>
  <si>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</si>
  <si>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</si>
  <si>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</si>
  <si>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</si>
  <si>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</si>
  <si>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</si>
  <si>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</si>
  <si>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</si>
  <si>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</si>
  <si>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</si>
  <si>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</si>
  <si>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</si>
  <si>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</si>
  <si>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</si>
  <si>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</si>
  <si>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</si>
  <si>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</si>
  <si>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</si>
  <si>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</si>
  <si>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</si>
  <si>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</si>
  <si>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</si>
  <si>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</si>
  <si>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</si>
  <si>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</si>
  <si>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</si>
  <si>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</si>
  <si>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</si>
  <si>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</si>
  <si>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</si>
  <si>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</si>
  <si>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</si>
  <si>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</si>
  <si>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</si>
  <si>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</si>
  <si>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</si>
  <si>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</si>
  <si>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</si>
  <si>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</si>
  <si>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</si>
  <si>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</si>
  <si>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</si>
  <si>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</si>
  <si>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</si>
  <si>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</si>
  <si>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</si>
  <si>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</si>
  <si>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</si>
  <si>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</si>
  <si>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</si>
  <si>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</si>
  <si>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</si>
  <si>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</si>
  <si>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</si>
  <si>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</si>
  <si>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</si>
  <si>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</si>
  <si>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</si>
  <si>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</si>
  <si>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</si>
  <si>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</si>
  <si>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</si>
  <si>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</si>
  <si>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</si>
  <si>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</si>
  <si>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</si>
  <si>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</si>
  <si>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</si>
  <si>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</si>
  <si>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</si>
  <si>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</si>
  <si>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</si>
  <si>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</si>
  <si>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</si>
  <si>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</si>
  <si>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</si>
  <si>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</si>
  <si>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</si>
  <si>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</si>
  <si>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</si>
  <si>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</si>
  <si>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</si>
  <si>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</si>
  <si>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</si>
  <si>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</si>
  <si>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</si>
  <si>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</si>
  <si>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</si>
  <si>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</si>
  <si>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</si>
  <si>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</si>
  <si>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</si>
  <si>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</si>
  <si>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</si>
  <si>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</si>
  <si>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</si>
  <si>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</si>
  <si>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</si>
  <si>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</si>
  <si>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</si>
  <si>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</si>
  <si>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</si>
  <si>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</si>
  <si>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</si>
  <si>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</si>
  <si>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</si>
  <si>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</si>
  <si>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</si>
  <si>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</si>
  <si>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</si>
  <si>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</si>
  <si>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</si>
  <si>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</si>
  <si>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</si>
  <si>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</si>
  <si>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</si>
  <si>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</si>
  <si>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</si>
  <si>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</si>
  <si>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</si>
  <si>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</si>
  <si>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</si>
  <si>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</si>
  <si>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</si>
  <si>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</si>
  <si>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</si>
  <si>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</si>
  <si>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</si>
  <si>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</si>
  <si>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</si>
  <si>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</si>
  <si>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</si>
  <si>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</si>
  <si>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</si>
  <si>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</si>
  <si>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</si>
  <si>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</si>
  <si>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DE SAN MIGUEL DE ALLENDE</t>
  </si>
  <si>
    <t xml:space="preserve"> -   </t>
  </si>
  <si>
    <t>Al 31 de diciembre de 2019 y al 31 de diciembre de 2020 (b)</t>
  </si>
  <si>
    <t>Del 1 de enero al 31 de diciembre de 2020 (b)</t>
  </si>
  <si>
    <t xml:space="preserve">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</si>
</sst>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72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6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15" fillId="0" borderId="13" xfId="6" applyFont="1" applyFill="1" applyBorder="1" applyAlignment="1" applyProtection="1">
      <alignment vertical="center"/>
      <protection locked="0"/>
    </xf>
    <xf numFmtId="43" fontId="15" fillId="0" borderId="8" xfId="6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17" fillId="0" borderId="13" xfId="4" applyNumberFormat="1" applyFont="1" applyBorder="1" applyAlignment="1">
      <alignment vertical="center"/>
    </xf>
    <xf numFmtId="4" fontId="17" fillId="0" borderId="13" xfId="5" applyNumberFormat="1" applyFont="1" applyFill="1" applyBorder="1" applyAlignment="1" applyProtection="1">
      <alignment vertical="top"/>
      <protection locked="0"/>
    </xf>
    <xf numFmtId="43" fontId="0" fillId="0" borderId="13" xfId="8" applyFont="1" applyFill="1" applyBorder="1" applyAlignment="1" applyProtection="1">
      <alignment vertical="center"/>
      <protection locked="0"/>
    </xf>
    <xf numFmtId="43" fontId="0" fillId="0" borderId="13" xfId="8" applyFont="1" applyFill="1" applyBorder="1" applyAlignment="1" applyProtection="1">
      <alignment vertical="center"/>
      <protection locked="0"/>
    </xf>
    <xf numFmtId="43" fontId="15" fillId="0" borderId="13" xfId="8" applyFont="1" applyFill="1" applyBorder="1" applyAlignment="1" applyProtection="1">
      <alignment vertical="center"/>
      <protection locked="0"/>
    </xf>
    <xf numFmtId="43" fontId="0" fillId="0" borderId="13" xfId="8" applyFont="1" applyFill="1" applyBorder="1" applyAlignment="1" applyProtection="1">
      <alignment vertical="center"/>
      <protection locked="0"/>
    </xf>
    <xf numFmtId="43" fontId="1" fillId="4" borderId="13" xfId="0" applyNumberFormat="1" applyFont="1" applyFill="1" applyBorder="1" applyAlignment="1" applyProtection="1">
      <alignment vertical="center"/>
      <protection locked="0"/>
    </xf>
    <xf numFmtId="43" fontId="0" fillId="4" borderId="13" xfId="9" applyFont="1" applyFill="1" applyBorder="1" applyAlignment="1" applyProtection="1">
      <alignment vertical="center"/>
      <protection locked="0"/>
    </xf>
    <xf numFmtId="43" fontId="0" fillId="4" borderId="13" xfId="9" applyFont="1" applyFill="1" applyBorder="1" applyAlignment="1" applyProtection="1">
      <alignment vertical="center"/>
      <protection locked="0"/>
    </xf>
    <xf numFmtId="43" fontId="0" fillId="4" borderId="13" xfId="9" applyFont="1" applyFill="1" applyBorder="1" applyAlignment="1" applyProtection="1">
      <alignment vertical="center"/>
      <protection locked="0"/>
    </xf>
    <xf numFmtId="43" fontId="0" fillId="4" borderId="13" xfId="9" applyFont="1" applyFill="1" applyBorder="1" applyAlignment="1" applyProtection="1">
      <alignment vertical="center"/>
      <protection locked="0"/>
    </xf>
    <xf numFmtId="43" fontId="15" fillId="4" borderId="13" xfId="9" applyFont="1" applyFill="1" applyBorder="1" applyAlignment="1" applyProtection="1">
      <alignment vertical="center"/>
      <protection locked="0"/>
    </xf>
    <xf numFmtId="43" fontId="0" fillId="4" borderId="13" xfId="9" applyFont="1" applyFill="1" applyBorder="1" applyAlignment="1" applyProtection="1">
      <alignment vertical="center"/>
      <protection locked="0"/>
    </xf>
    <xf numFmtId="43" fontId="0" fillId="0" borderId="13" xfId="9" applyFont="1" applyFill="1" applyBorder="1" applyAlignment="1" applyProtection="1">
      <alignment vertical="center"/>
      <protection locked="0"/>
    </xf>
    <xf numFmtId="43" fontId="15" fillId="0" borderId="13" xfId="9" applyFont="1" applyFill="1" applyBorder="1" applyAlignment="1" applyProtection="1">
      <alignment vertical="center"/>
      <protection locked="0"/>
    </xf>
    <xf numFmtId="43" fontId="0" fillId="0" borderId="13" xfId="9" applyFont="1" applyFill="1" applyBorder="1" applyAlignment="1" applyProtection="1">
      <alignment vertical="center"/>
      <protection locked="0"/>
    </xf>
    <xf numFmtId="43" fontId="15" fillId="0" borderId="13" xfId="9" applyFont="1" applyFill="1" applyBorder="1" applyAlignment="1" applyProtection="1">
      <alignment vertical="center"/>
      <protection locked="0"/>
    </xf>
    <xf numFmtId="43" fontId="0" fillId="0" borderId="8" xfId="9" applyFont="1" applyFill="1" applyBorder="1" applyAlignment="1" applyProtection="1">
      <alignment vertical="center"/>
      <protection locked="0"/>
    </xf>
    <xf numFmtId="43" fontId="0" fillId="0" borderId="8" xfId="9" applyFont="1" applyFill="1" applyBorder="1" applyAlignment="1" applyProtection="1">
      <alignment vertical="center"/>
      <protection locked="0"/>
    </xf>
    <xf numFmtId="43" fontId="15" fillId="0" borderId="8" xfId="9" applyFont="1" applyFill="1" applyBorder="1" applyAlignment="1" applyProtection="1">
      <alignment vertical="center"/>
      <protection locked="0"/>
    </xf>
    <xf numFmtId="43" fontId="15" fillId="0" borderId="13" xfId="10" applyFont="1" applyFill="1" applyBorder="1" applyAlignment="1" applyProtection="1">
      <alignment vertical="center"/>
      <protection locked="0"/>
    </xf>
    <xf numFmtId="43" fontId="15" fillId="0" borderId="13" xfId="10" applyFont="1" applyFill="1" applyBorder="1" applyProtection="1">
      <protection locked="0"/>
    </xf>
    <xf numFmtId="43" fontId="0" fillId="0" borderId="13" xfId="11" applyFont="1" applyFill="1" applyBorder="1" applyAlignment="1" applyProtection="1">
      <alignment vertical="center"/>
      <protection locked="0"/>
    </xf>
    <xf numFmtId="43" fontId="15" fillId="0" borderId="13" xfId="11" applyFont="1" applyFill="1" applyBorder="1" applyAlignment="1" applyProtection="1">
      <alignment vertical="center"/>
      <protection locked="0"/>
    </xf>
    <xf numFmtId="43" fontId="0" fillId="4" borderId="13" xfId="12" applyFont="1" applyFill="1" applyBorder="1" applyAlignment="1" applyProtection="1">
      <alignment vertical="center"/>
      <protection locked="0"/>
    </xf>
    <xf numFmtId="43" fontId="0" fillId="4" borderId="13" xfId="12" applyFont="1" applyFill="1" applyBorder="1" applyAlignment="1" applyProtection="1">
      <alignment vertical="center"/>
      <protection locked="0"/>
    </xf>
    <xf numFmtId="43" fontId="0" fillId="4" borderId="13" xfId="12" applyFont="1" applyFill="1" applyBorder="1" applyAlignment="1">
      <alignment vertical="center"/>
    </xf>
    <xf numFmtId="43" fontId="15" fillId="4" borderId="13" xfId="12" applyFont="1" applyFill="1" applyBorder="1" applyAlignment="1" applyProtection="1">
      <alignment vertical="center"/>
      <protection locked="0"/>
    </xf>
    <xf numFmtId="43" fontId="0" fillId="0" borderId="13" xfId="12" applyFont="1" applyFill="1" applyBorder="1" applyAlignment="1" applyProtection="1">
      <alignment vertical="center"/>
      <protection locked="0"/>
    </xf>
    <xf numFmtId="43" fontId="15" fillId="0" borderId="13" xfId="12" applyFont="1" applyFill="1" applyBorder="1" applyAlignment="1" applyProtection="1">
      <alignment vertical="center"/>
      <protection locked="0"/>
    </xf>
    <xf numFmtId="4" fontId="17" fillId="0" borderId="13" xfId="4" applyNumberFormat="1" applyFont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1" fillId="0" borderId="1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/>
      <protection locked="0"/>
    </xf>
    <xf numFmtId="43" fontId="15" fillId="0" borderId="13" xfId="15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15" fillId="4" borderId="13" xfId="16" applyFont="1" applyFill="1" applyBorder="1" applyAlignment="1" applyProtection="1">
      <alignment vertical="center"/>
      <protection locked="0"/>
    </xf>
    <xf numFmtId="43" fontId="0" fillId="4" borderId="13" xfId="16" applyFont="1" applyFill="1" applyBorder="1" applyAlignment="1" applyProtection="1">
      <alignment vertical="center"/>
      <protection locked="0"/>
    </xf>
    <xf numFmtId="43" fontId="0" fillId="0" borderId="13" xfId="16" applyFont="1" applyFill="1" applyBorder="1" applyAlignment="1" applyProtection="1">
      <alignment vertical="center"/>
      <protection locked="0"/>
    </xf>
    <xf numFmtId="43" fontId="15" fillId="0" borderId="13" xfId="16" applyFont="1" applyFill="1" applyBorder="1" applyAlignment="1" applyProtection="1">
      <alignment vertical="center"/>
      <protection locked="0"/>
    </xf>
    <xf numFmtId="43" fontId="0" fillId="0" borderId="8" xfId="16" applyFont="1" applyFill="1" applyBorder="1" applyAlignment="1" applyProtection="1">
      <alignment vertical="center"/>
      <protection locked="0"/>
    </xf>
    <xf numFmtId="43" fontId="15" fillId="0" borderId="8" xfId="16" applyFont="1" applyFill="1" applyBorder="1" applyAlignment="1" applyProtection="1">
      <alignment vertical="center"/>
      <protection locked="0"/>
    </xf>
    <xf numFmtId="43" fontId="0" fillId="0" borderId="8" xfId="16" applyFont="1" applyFill="1" applyBorder="1" applyAlignment="1" applyProtection="1">
      <alignment vertical="center"/>
      <protection locked="0"/>
    </xf>
    <xf numFmtId="43" fontId="15" fillId="0" borderId="8" xfId="16" applyFont="1" applyFill="1" applyBorder="1" applyAlignment="1" applyProtection="1">
      <alignment vertical="center"/>
      <protection locked="0"/>
    </xf>
    <xf numFmtId="43" fontId="0" fillId="0" borderId="8" xfId="16" applyFont="1" applyFill="1" applyBorder="1" applyAlignment="1" applyProtection="1">
      <alignment horizontal="right" vertical="center"/>
      <protection locked="0"/>
    </xf>
    <xf numFmtId="43" fontId="15" fillId="0" borderId="8" xfId="16" applyFont="1" applyFill="1" applyBorder="1" applyAlignment="1" applyProtection="1">
      <alignment horizontal="right" vertical="center"/>
      <protection locked="0"/>
    </xf>
    <xf numFmtId="43" fontId="15" fillId="0" borderId="13" xfId="17" applyFont="1" applyFill="1" applyBorder="1" applyProtection="1">
      <protection locked="0"/>
    </xf>
    <xf numFmtId="43" fontId="15" fillId="0" borderId="13" xfId="17" applyFont="1" applyFill="1" applyBorder="1" applyProtection="1">
      <protection locked="0"/>
    </xf>
    <xf numFmtId="43" fontId="0" fillId="4" borderId="13" xfId="19" applyFont="1" applyFill="1" applyBorder="1" applyAlignment="1" applyProtection="1">
      <alignment vertical="center"/>
      <protection locked="0"/>
    </xf>
    <xf numFmtId="43" fontId="15" fillId="4" borderId="13" xfId="19" applyFont="1" applyFill="1" applyBorder="1" applyAlignment="1" applyProtection="1">
      <alignment vertical="center"/>
      <protection locked="0"/>
    </xf>
    <xf numFmtId="43" fontId="0" fillId="4" borderId="13" xfId="19" applyFont="1" applyFill="1" applyBorder="1" applyAlignment="1" applyProtection="1">
      <alignment vertical="center"/>
      <protection locked="0"/>
    </xf>
    <xf numFmtId="43" fontId="15" fillId="4" borderId="13" xfId="19" applyFont="1" applyFill="1" applyBorder="1" applyAlignment="1" applyProtection="1">
      <alignment vertical="center"/>
      <protection locked="0"/>
    </xf>
    <xf numFmtId="43" fontId="0" fillId="4" borderId="13" xfId="19" applyFont="1" applyFill="1" applyBorder="1" applyAlignment="1" applyProtection="1">
      <alignment vertical="center"/>
      <protection locked="0"/>
    </xf>
    <xf numFmtId="43" fontId="0" fillId="4" borderId="13" xfId="19" applyFont="1" applyFill="1" applyBorder="1" applyAlignment="1" applyProtection="1">
      <alignment vertical="center"/>
      <protection locked="0"/>
    </xf>
    <xf numFmtId="43" fontId="0" fillId="4" borderId="13" xfId="21" applyFont="1" applyFill="1" applyBorder="1" applyAlignment="1" applyProtection="1">
      <alignment vertical="center"/>
      <protection locked="0"/>
    </xf>
    <xf numFmtId="43" fontId="0" fillId="4" borderId="13" xfId="21" applyFont="1" applyFill="1" applyBorder="1" applyAlignment="1" applyProtection="1">
      <alignment vertical="center"/>
      <protection locked="0"/>
    </xf>
    <xf numFmtId="43" fontId="15" fillId="4" borderId="13" xfId="21" applyFont="1" applyFill="1" applyBorder="1" applyAlignment="1" applyProtection="1">
      <alignment vertical="center"/>
      <protection locked="0"/>
    </xf>
    <xf numFmtId="43" fontId="0" fillId="4" borderId="13" xfId="21" applyFont="1" applyFill="1" applyBorder="1" applyAlignment="1" applyProtection="1">
      <alignment vertical="center"/>
      <protection locked="0"/>
    </xf>
    <xf numFmtId="43" fontId="0" fillId="4" borderId="13" xfId="21" applyFont="1" applyFill="1" applyBorder="1" applyAlignment="1" applyProtection="1">
      <alignment vertical="center"/>
      <protection locked="0"/>
    </xf>
    <xf numFmtId="43" fontId="0" fillId="0" borderId="8" xfId="21" applyFont="1" applyFill="1" applyBorder="1" applyAlignment="1" applyProtection="1">
      <alignment vertical="center"/>
      <protection locked="0"/>
    </xf>
    <xf numFmtId="43" fontId="0" fillId="0" borderId="8" xfId="21" applyFont="1" applyFill="1" applyBorder="1" applyAlignment="1" applyProtection="1">
      <alignment vertical="center"/>
      <protection locked="0"/>
    </xf>
    <xf numFmtId="43" fontId="0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0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0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0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2" applyFont="1" applyFill="1" applyBorder="1" applyAlignment="1" applyProtection="1">
      <alignment horizontal="right" vertical="center"/>
      <protection locked="0"/>
    </xf>
    <xf numFmtId="43" fontId="15" fillId="0" borderId="13" xfId="23" applyFont="1" applyFill="1" applyBorder="1" applyProtection="1">
      <protection locked="0"/>
    </xf>
    <xf numFmtId="43" fontId="15" fillId="0" borderId="13" xfId="23" applyFont="1" applyFill="1" applyBorder="1" applyProtection="1">
      <protection locked="0"/>
    </xf>
    <xf numFmtId="43" fontId="15" fillId="0" borderId="13" xfId="24" applyFont="1" applyFill="1" applyBorder="1" applyAlignment="1" applyProtection="1">
      <alignment vertical="center"/>
      <protection locked="0"/>
    </xf>
    <xf numFmtId="43" fontId="15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15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15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15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43" fontId="0" fillId="0" borderId="13" xfId="24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172" fontId="0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1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4" borderId="13" xfId="25" applyFont="1" applyFill="1" applyBorder="1" applyAlignment="1" applyProtection="1">
      <alignment vertical="center"/>
      <protection locked="0"/>
    </xf>
    <xf numFmtId="172" fontId="1" fillId="4" borderId="13" xfId="25" applyFont="1" applyFill="1" applyBorder="1" applyAlignment="1" applyProtection="1">
      <alignment vertical="center"/>
      <protection locked="0"/>
    </xf>
    <xf numFmtId="172" fontId="0" fillId="4" borderId="13" xfId="25" applyFont="1" applyFill="1" applyBorder="1" applyAlignment="1" applyProtection="1">
      <alignment vertical="center"/>
      <protection locked="0"/>
    </xf>
    <xf numFmtId="172" fontId="15" fillId="0" borderId="13" xfId="25" applyFont="1" applyFill="1" applyBorder="1" applyAlignment="1" applyProtection="1">
      <alignment vertical="center"/>
      <protection locked="0"/>
    </xf>
    <xf numFmtId="172" fontId="15" fillId="0" borderId="13" xfId="25" applyFont="1" applyFill="1" applyBorder="1" applyAlignment="1" applyProtection="1">
      <alignment vertical="center"/>
      <protection locked="0"/>
    </xf>
    <xf numFmtId="172" fontId="15" fillId="0" borderId="13" xfId="25" applyFont="1" applyFill="1" applyBorder="1" applyAlignment="1" applyProtection="1">
      <alignment vertical="center"/>
      <protection locked="0"/>
    </xf>
    <xf numFmtId="172" fontId="15" fillId="0" borderId="13" xfId="25" applyFont="1" applyFill="1" applyBorder="1" applyAlignment="1" applyProtection="1">
      <alignment vertical="center"/>
      <protection locked="0"/>
    </xf>
    <xf numFmtId="172" fontId="0" fillId="0" borderId="13" xfId="25" applyFont="1" applyFill="1" applyBorder="1" applyAlignment="1" applyProtection="1">
      <alignment vertical="center"/>
      <protection locked="0"/>
    </xf>
    <xf numFmtId="172" fontId="0" fillId="0" borderId="13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0" fillId="0" borderId="8" xfId="25" applyFont="1" applyFill="1" applyBorder="1" applyAlignment="1" applyProtection="1">
      <alignment vertical="center"/>
      <protection locked="0"/>
    </xf>
    <xf numFmtId="172" fontId="15" fillId="0" borderId="8" xfId="25" applyFont="1" applyFill="1" applyBorder="1" applyAlignment="1" applyProtection="1">
      <alignment horizontal="right" vertical="center"/>
      <protection locked="0"/>
    </xf>
    <xf numFmtId="172" fontId="15" fillId="0" borderId="8" xfId="25" applyFont="1" applyFill="1" applyBorder="1" applyAlignment="1" applyProtection="1">
      <alignment horizontal="right" vertical="center"/>
      <protection locked="0"/>
    </xf>
    <xf numFmtId="172" fontId="0" fillId="0" borderId="8" xfId="25" applyFont="1" applyFill="1" applyBorder="1" applyAlignment="1" applyProtection="1">
      <alignment horizontal="right" vertical="center"/>
      <protection locked="0"/>
    </xf>
  </cellXfs>
  <cellStyles count="26">
    <cellStyle name="Millares" xfId="1" builtinId="3"/>
    <cellStyle name="Millares 10" xfId="12"/>
    <cellStyle name="Millares 11" xfId="13"/>
    <cellStyle name="Millares 12" xfId="14"/>
    <cellStyle name="Millares 13" xfId="15"/>
    <cellStyle name="Millares 14" xfId="16"/>
    <cellStyle name="Millares 15" xfId="17"/>
    <cellStyle name="Millares 16" xfId="18"/>
    <cellStyle name="Millares 17" xfId="19"/>
    <cellStyle name="Millares 18" xfId="20"/>
    <cellStyle name="Millares 19" xfId="21"/>
    <cellStyle name="Millares 2" xfId="2"/>
    <cellStyle name="Millares 20" xfId="22"/>
    <cellStyle name="Millares 21" xfId="23"/>
    <cellStyle name="Millares 22" xfId="24"/>
    <cellStyle name="Millares 23" xfId="25"/>
    <cellStyle name="Millares 3" xfId="3"/>
    <cellStyle name="Millares 4" xfId="6"/>
    <cellStyle name="Millares 5" xfId="7"/>
    <cellStyle name="Millares 6" xfId="8"/>
    <cellStyle name="Millares 7" xfId="9"/>
    <cellStyle name="Millares 8" xfId="10"/>
    <cellStyle name="Millares 9" xfId="11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59" t="s">
        <v>829</v>
      </c>
      <c r="B1" s="260"/>
      <c r="C1" s="260"/>
      <c r="D1" s="260"/>
      <c r="E1" s="26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62" t="s">
        <v>3302</v>
      </c>
      <c r="D3" s="26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Normal="100" workbookViewId="0">
      <selection activeCell="D74" sqref="D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75" t="s">
        <v>542</v>
      </c>
      <c r="B1" s="275"/>
      <c r="C1" s="275"/>
      <c r="D1" s="27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63" t="str">
        <f>ENTE_PUBLICO_A</f>
        <v>SISTEMA DE AGUA POTABLE Y ALCANTARILLADO DE SAN MIGUEL DE ALLENDE, Gobierno del Estado de Guanajuato (a)</v>
      </c>
      <c r="B2" s="264"/>
      <c r="C2" s="264"/>
      <c r="D2" s="265"/>
    </row>
    <row r="3" spans="1:11" ht="14.25" x14ac:dyDescent="0.45">
      <c r="A3" s="266" t="s">
        <v>166</v>
      </c>
      <c r="B3" s="267"/>
      <c r="C3" s="267"/>
      <c r="D3" s="268"/>
    </row>
    <row r="4" spans="1:11" ht="14.25" x14ac:dyDescent="0.45">
      <c r="A4" s="269" t="str">
        <f>TRIMESTRE</f>
        <v>Del 1 de enero al 31 de diciembre de 2020 (b)</v>
      </c>
      <c r="B4" s="270"/>
      <c r="C4" s="270"/>
      <c r="D4" s="271"/>
    </row>
    <row r="5" spans="1:11" ht="14.25" x14ac:dyDescent="0.45">
      <c r="A5" s="272" t="s">
        <v>118</v>
      </c>
      <c r="B5" s="273"/>
      <c r="C5" s="273"/>
      <c r="D5" s="27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152">
        <f>SUM(B9:B11)</f>
        <v>177112809.47</v>
      </c>
      <c r="C8" s="152">
        <f t="shared" ref="C8:D8" si="0">SUM(C9:C11)</f>
        <v>200937087.00999999</v>
      </c>
      <c r="D8" s="152">
        <f t="shared" si="0"/>
        <v>200937087.00999999</v>
      </c>
    </row>
    <row r="9" spans="1:11" x14ac:dyDescent="0.25">
      <c r="A9" s="53" t="s">
        <v>169</v>
      </c>
      <c r="B9" s="183">
        <v>149512809.47</v>
      </c>
      <c r="C9" s="244">
        <v>181905640.53</v>
      </c>
      <c r="D9" s="245">
        <v>181905640.53</v>
      </c>
    </row>
    <row r="10" spans="1:11" ht="14.25" customHeight="1" x14ac:dyDescent="0.25">
      <c r="A10" s="53" t="s">
        <v>170</v>
      </c>
      <c r="B10" s="183">
        <v>27600000</v>
      </c>
      <c r="C10" s="218">
        <v>19031446.48</v>
      </c>
      <c r="D10" s="219">
        <v>19031446.48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152">
        <f>B14+B15</f>
        <v>177112809.47</v>
      </c>
      <c r="C13" s="152">
        <f>D13</f>
        <v>124492944.3</v>
      </c>
      <c r="D13" s="152">
        <f t="shared" ref="D13" si="2">D14+D15</f>
        <v>124492944.3</v>
      </c>
    </row>
    <row r="14" spans="1:11" x14ac:dyDescent="0.25">
      <c r="A14" s="53" t="s">
        <v>172</v>
      </c>
      <c r="B14" s="183">
        <v>149512809.47</v>
      </c>
      <c r="C14" s="153">
        <v>21273030.32</v>
      </c>
      <c r="D14" s="219">
        <v>115865142.75</v>
      </c>
    </row>
    <row r="15" spans="1:11" x14ac:dyDescent="0.25">
      <c r="A15" s="53" t="s">
        <v>173</v>
      </c>
      <c r="B15" s="183">
        <v>27600000</v>
      </c>
      <c r="C15" s="153">
        <v>4136717.07</v>
      </c>
      <c r="D15" s="245">
        <v>8627801.5500000007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152">
        <f>+C18+C19</f>
        <v>19036848.199999999</v>
      </c>
      <c r="D17" s="152">
        <f>+D18</f>
        <v>19036848.199999999</v>
      </c>
    </row>
    <row r="18" spans="1:4" x14ac:dyDescent="0.25">
      <c r="A18" s="53" t="s">
        <v>175</v>
      </c>
      <c r="B18" s="118">
        <v>0</v>
      </c>
      <c r="C18" s="183">
        <v>19036848.199999999</v>
      </c>
      <c r="D18" s="183">
        <v>19036848.199999999</v>
      </c>
    </row>
    <row r="19" spans="1:4" x14ac:dyDescent="0.25">
      <c r="A19" s="53" t="s">
        <v>176</v>
      </c>
      <c r="B19" s="118">
        <v>0</v>
      </c>
      <c r="C19" s="183">
        <v>0</v>
      </c>
      <c r="D19" s="18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152">
        <f>C8-C13+C17</f>
        <v>95480990.909999996</v>
      </c>
      <c r="D21" s="152">
        <f t="shared" ref="D21" si="3">D8-D13+D17</f>
        <v>95480990.909999996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152">
        <f>C21-C11</f>
        <v>95480990.909999996</v>
      </c>
      <c r="D23" s="152">
        <f t="shared" ref="D23" si="4">D21-D11</f>
        <v>95480990.909999996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152">
        <f>C23-C17</f>
        <v>76444142.709999993</v>
      </c>
      <c r="D25" s="152">
        <f>D23-D17</f>
        <v>76444142.709999993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152">
        <f t="shared" ref="C33:D33" si="6">C25+C29</f>
        <v>76444142.709999993</v>
      </c>
      <c r="D33" s="152">
        <f t="shared" si="6"/>
        <v>76444142.709999993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0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3" t="s">
        <v>198</v>
      </c>
      <c r="B48" s="173">
        <f>B9</f>
        <v>149512809.47</v>
      </c>
      <c r="C48" s="173">
        <f>C9</f>
        <v>181905640.53</v>
      </c>
      <c r="D48" s="173">
        <f t="shared" ref="D48" si="10">D9</f>
        <v>181905640.53</v>
      </c>
    </row>
    <row r="49" spans="1:4" x14ac:dyDescent="0.25">
      <c r="A49" s="124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5" t="s">
        <v>192</v>
      </c>
      <c r="B50" s="60"/>
      <c r="C50" s="60"/>
      <c r="D50" s="60"/>
    </row>
    <row r="51" spans="1:4" x14ac:dyDescent="0.25">
      <c r="A51" s="125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73">
        <f>B14</f>
        <v>149512809.47</v>
      </c>
      <c r="C53" s="173">
        <f>+D14</f>
        <v>115865142.75</v>
      </c>
      <c r="D53" s="173">
        <f>+D14</f>
        <v>115865142.75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2">
        <f>B18</f>
        <v>0</v>
      </c>
      <c r="C55" s="173">
        <f>C18</f>
        <v>19036848.199999999</v>
      </c>
      <c r="D55" s="173">
        <f t="shared" ref="D55" si="12">D18</f>
        <v>19036848.199999999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152">
        <f>C48+C49-C53+C55</f>
        <v>85077345.980000004</v>
      </c>
      <c r="D57" s="152">
        <f t="shared" ref="D57" si="13">D48+D49-D53+D55</f>
        <v>85077345.980000004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152">
        <f t="shared" ref="C59:D59" si="14">C57-C49</f>
        <v>85077345.980000004</v>
      </c>
      <c r="D59" s="152">
        <f t="shared" si="14"/>
        <v>85077345.980000004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3" t="s">
        <v>170</v>
      </c>
      <c r="B63" s="173">
        <f>B10</f>
        <v>27600000</v>
      </c>
      <c r="C63" s="173">
        <f t="shared" ref="C63:D63" si="15">C10</f>
        <v>19031446.48</v>
      </c>
      <c r="D63" s="173">
        <f t="shared" si="15"/>
        <v>19031446.48</v>
      </c>
    </row>
    <row r="64" spans="1:4" ht="30" x14ac:dyDescent="0.25">
      <c r="A64" s="124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5" t="s">
        <v>193</v>
      </c>
      <c r="B65" s="23"/>
      <c r="C65" s="23"/>
      <c r="D65" s="23"/>
    </row>
    <row r="66" spans="1:4" x14ac:dyDescent="0.25">
      <c r="A66" s="125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73">
        <f>B15</f>
        <v>27600000</v>
      </c>
      <c r="C68" s="174">
        <f>+D15</f>
        <v>8627801.5500000007</v>
      </c>
      <c r="D68" s="174">
        <f>+D15</f>
        <v>8627801.5500000007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1">
        <f>B19</f>
        <v>0</v>
      </c>
      <c r="C70" s="173">
        <f>C19</f>
        <v>0</v>
      </c>
      <c r="D70" s="173">
        <f t="shared" ref="D70" si="17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152">
        <f>C63+C64-C68+C70</f>
        <v>10403644.93</v>
      </c>
      <c r="D72" s="152">
        <f>D63+D64-D68+D70</f>
        <v>10403644.93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152">
        <f>C72-C64</f>
        <v>10403644.93</v>
      </c>
      <c r="D74" s="152">
        <f t="shared" ref="D74" si="18">D72-D64</f>
        <v>10403644.93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1.7322834645669292" bottom="0.74803149606299213" header="0.31496062992125984" footer="0.31496062992125984"/>
  <pageSetup scale="50" fitToHeight="0" orientation="portrait" r:id="rId1"/>
  <rowBreaks count="2" manualBreakCount="2">
    <brk id="61" max="3" man="1"/>
    <brk id="7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177112809.47</v>
      </c>
      <c r="Q2" s="18">
        <f>'Formato 4'!C8</f>
        <v>200937087.00999999</v>
      </c>
      <c r="R2" s="18">
        <f>'Formato 4'!D8</f>
        <v>200937087.00999999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149512809.47</v>
      </c>
      <c r="Q3" s="18">
        <f>'Formato 4'!C9</f>
        <v>181905640.53</v>
      </c>
      <c r="R3" s="18">
        <f>'Formato 4'!D9</f>
        <v>181905640.53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27600000</v>
      </c>
      <c r="Q4" s="18">
        <f>'Formato 4'!C10</f>
        <v>19031446.48</v>
      </c>
      <c r="R4" s="18">
        <f>'Formato 4'!D10</f>
        <v>19031446.48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177112809.47</v>
      </c>
      <c r="Q6" s="18">
        <f>'Formato 4'!C13</f>
        <v>124492944.3</v>
      </c>
      <c r="R6" s="18">
        <f>'Formato 4'!D13</f>
        <v>124492944.3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149512809.47</v>
      </c>
      <c r="Q7" s="18">
        <f>'Formato 4'!C14</f>
        <v>21273030.32</v>
      </c>
      <c r="R7" s="18">
        <f>'Formato 4'!D14</f>
        <v>115865142.75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27600000</v>
      </c>
      <c r="Q8" s="18">
        <f>'Formato 4'!C15</f>
        <v>4136717.07</v>
      </c>
      <c r="R8" s="18">
        <f>'Formato 4'!D15</f>
        <v>8627801.5500000007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19036848.199999999</v>
      </c>
      <c r="R9" s="18">
        <f>'Formato 4'!D17</f>
        <v>19036848.199999999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19036848.199999999</v>
      </c>
      <c r="R10" s="18">
        <f>'Formato 4'!D18</f>
        <v>19036848.199999999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95480990.909999996</v>
      </c>
      <c r="R12" s="18">
        <f>'Formato 4'!D21</f>
        <v>95480990.909999996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95480990.909999996</v>
      </c>
      <c r="R13" s="18">
        <f>'Formato 4'!D23</f>
        <v>95480990.909999996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76444142.709999993</v>
      </c>
      <c r="R14" s="18">
        <f>'Formato 4'!D25</f>
        <v>76444142.709999993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76444142.709999993</v>
      </c>
      <c r="R18">
        <f>'Formato 4'!D33</f>
        <v>76444142.709999993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149512809.47</v>
      </c>
      <c r="Q26">
        <f>'Formato 4'!C48</f>
        <v>181905640.53</v>
      </c>
      <c r="R26">
        <f>'Formato 4'!D48</f>
        <v>181905640.53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149512809.47</v>
      </c>
      <c r="Q30">
        <f>'Formato 4'!C53</f>
        <v>115865142.75</v>
      </c>
      <c r="R30">
        <f>'Formato 4'!D53</f>
        <v>115865142.75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19036848.199999999</v>
      </c>
      <c r="R31">
        <f>'Formato 4'!D55</f>
        <v>19036848.199999999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27600000</v>
      </c>
      <c r="Q32">
        <f>'Formato 4'!C63</f>
        <v>19031446.48</v>
      </c>
      <c r="R32">
        <f>'Formato 4'!D63</f>
        <v>19031446.48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27600000</v>
      </c>
      <c r="Q36">
        <f>'Formato 4'!C68</f>
        <v>8627801.5500000007</v>
      </c>
      <c r="R36">
        <f>'Formato 4'!D68</f>
        <v>8627801.5500000007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10403644.93</v>
      </c>
      <c r="R38">
        <f>'Formato 4'!D72</f>
        <v>10403644.93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10403644.93</v>
      </c>
      <c r="R39">
        <f>'Formato 4'!D74</f>
        <v>10403644.93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G54" sqref="G54:G5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81" t="s">
        <v>206</v>
      </c>
      <c r="B1" s="281"/>
      <c r="C1" s="281"/>
      <c r="D1" s="281"/>
      <c r="E1" s="281"/>
      <c r="F1" s="281"/>
      <c r="G1" s="281"/>
    </row>
    <row r="2" spans="1:8" ht="14.25" x14ac:dyDescent="0.4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5"/>
    </row>
    <row r="3" spans="1:8" x14ac:dyDescent="0.25">
      <c r="A3" s="266" t="s">
        <v>207</v>
      </c>
      <c r="B3" s="267"/>
      <c r="C3" s="267"/>
      <c r="D3" s="267"/>
      <c r="E3" s="267"/>
      <c r="F3" s="267"/>
      <c r="G3" s="268"/>
    </row>
    <row r="4" spans="1:8" ht="14.25" x14ac:dyDescent="0.45">
      <c r="A4" s="269" t="str">
        <f>TRIMESTRE</f>
        <v>Del 1 de enero al 31 de diciembre de 2020 (b)</v>
      </c>
      <c r="B4" s="270"/>
      <c r="C4" s="270"/>
      <c r="D4" s="270"/>
      <c r="E4" s="270"/>
      <c r="F4" s="270"/>
      <c r="G4" s="271"/>
    </row>
    <row r="5" spans="1:8" ht="14.25" x14ac:dyDescent="0.45">
      <c r="A5" s="272" t="s">
        <v>118</v>
      </c>
      <c r="B5" s="273"/>
      <c r="C5" s="273"/>
      <c r="D5" s="273"/>
      <c r="E5" s="273"/>
      <c r="F5" s="273"/>
      <c r="G5" s="274"/>
    </row>
    <row r="6" spans="1:8" x14ac:dyDescent="0.25">
      <c r="A6" s="278" t="s">
        <v>214</v>
      </c>
      <c r="B6" s="280" t="s">
        <v>208</v>
      </c>
      <c r="C6" s="280"/>
      <c r="D6" s="280"/>
      <c r="E6" s="280"/>
      <c r="F6" s="280"/>
      <c r="G6" s="280" t="s">
        <v>209</v>
      </c>
    </row>
    <row r="7" spans="1:8" ht="30" x14ac:dyDescent="0.25">
      <c r="A7" s="27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8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x14ac:dyDescent="0.25">
      <c r="A11" s="53" t="s">
        <v>218</v>
      </c>
      <c r="B11" s="60"/>
      <c r="C11" s="60"/>
      <c r="D11" s="60"/>
      <c r="E11" s="60"/>
      <c r="F11" s="60"/>
      <c r="G11" s="60"/>
    </row>
    <row r="12" spans="1:8" ht="14.25" customHeight="1" x14ac:dyDescent="0.25">
      <c r="A12" s="53" t="s">
        <v>219</v>
      </c>
      <c r="B12" s="149"/>
      <c r="C12" s="149"/>
      <c r="D12" s="155"/>
      <c r="E12" s="176"/>
      <c r="F12" s="176"/>
      <c r="G12" s="175"/>
    </row>
    <row r="13" spans="1:8" ht="14.25" customHeight="1" x14ac:dyDescent="0.25">
      <c r="A13" s="53" t="s">
        <v>220</v>
      </c>
      <c r="B13" s="185">
        <v>3286176.78</v>
      </c>
      <c r="C13" s="247">
        <v>3910505.77</v>
      </c>
      <c r="D13" s="250">
        <v>7196682.5499999998</v>
      </c>
      <c r="E13" s="246">
        <v>7836209.5899999999</v>
      </c>
      <c r="F13" s="255">
        <v>7836209.5899999999</v>
      </c>
      <c r="G13" s="256">
        <v>4550032.8100000005</v>
      </c>
    </row>
    <row r="14" spans="1:8" ht="14.25" customHeight="1" x14ac:dyDescent="0.25">
      <c r="A14" s="53" t="s">
        <v>221</v>
      </c>
      <c r="B14" s="185">
        <v>0</v>
      </c>
      <c r="C14" s="247">
        <v>0</v>
      </c>
      <c r="D14" s="250">
        <v>0</v>
      </c>
      <c r="E14" s="246">
        <v>0</v>
      </c>
      <c r="F14" s="255">
        <v>0</v>
      </c>
      <c r="G14" s="256">
        <v>0</v>
      </c>
    </row>
    <row r="15" spans="1:8" x14ac:dyDescent="0.25">
      <c r="A15" s="53" t="s">
        <v>222</v>
      </c>
      <c r="B15" s="185">
        <v>145226632.69</v>
      </c>
      <c r="C15" s="247">
        <v>-15033880.050000001</v>
      </c>
      <c r="D15" s="250">
        <v>130192752.64</v>
      </c>
      <c r="E15" s="246">
        <v>151887571.13</v>
      </c>
      <c r="F15" s="255">
        <v>151887571.13</v>
      </c>
      <c r="G15" s="256">
        <v>6660938.4399999976</v>
      </c>
    </row>
    <row r="16" spans="1:8" x14ac:dyDescent="0.25">
      <c r="A16" s="10" t="s">
        <v>275</v>
      </c>
      <c r="B16" s="60"/>
      <c r="C16" s="60"/>
      <c r="D16" s="60"/>
      <c r="E16" s="175">
        <v>0</v>
      </c>
      <c r="F16" s="175">
        <v>0</v>
      </c>
      <c r="G16" s="175">
        <v>0</v>
      </c>
    </row>
    <row r="17" spans="1:7" ht="14.25" customHeight="1" x14ac:dyDescent="0.25">
      <c r="A17" s="63" t="s">
        <v>223</v>
      </c>
      <c r="B17" s="60"/>
      <c r="C17" s="60"/>
      <c r="D17" s="60"/>
      <c r="E17" s="176">
        <v>0</v>
      </c>
      <c r="F17" s="176">
        <v>0</v>
      </c>
      <c r="G17" s="175">
        <v>0</v>
      </c>
    </row>
    <row r="18" spans="1:7" ht="14.25" customHeight="1" x14ac:dyDescent="0.25">
      <c r="A18" s="63" t="s">
        <v>224</v>
      </c>
      <c r="B18" s="60"/>
      <c r="C18" s="60"/>
      <c r="D18" s="60"/>
      <c r="E18" s="175"/>
      <c r="F18" s="175"/>
      <c r="G18" s="175">
        <v>0</v>
      </c>
    </row>
    <row r="19" spans="1:7" x14ac:dyDescent="0.25">
      <c r="A19" s="63" t="s">
        <v>225</v>
      </c>
      <c r="B19" s="60"/>
      <c r="C19" s="60"/>
      <c r="D19" s="60"/>
      <c r="E19" s="175"/>
      <c r="F19" s="175"/>
      <c r="G19" s="175">
        <v>0</v>
      </c>
    </row>
    <row r="20" spans="1:7" x14ac:dyDescent="0.25">
      <c r="A20" s="63" t="s">
        <v>226</v>
      </c>
      <c r="B20" s="60"/>
      <c r="C20" s="60"/>
      <c r="D20" s="60"/>
      <c r="E20" s="175"/>
      <c r="F20" s="175"/>
      <c r="G20" s="175">
        <v>0</v>
      </c>
    </row>
    <row r="21" spans="1:7" x14ac:dyDescent="0.25">
      <c r="A21" s="63" t="s">
        <v>227</v>
      </c>
      <c r="B21" s="60"/>
      <c r="C21" s="60"/>
      <c r="D21" s="60"/>
      <c r="E21" s="175"/>
      <c r="F21" s="175"/>
      <c r="G21" s="175">
        <v>0</v>
      </c>
    </row>
    <row r="22" spans="1:7" x14ac:dyDescent="0.25">
      <c r="A22" s="63" t="s">
        <v>228</v>
      </c>
      <c r="B22" s="60"/>
      <c r="C22" s="60"/>
      <c r="D22" s="60"/>
      <c r="E22" s="175"/>
      <c r="F22" s="175"/>
      <c r="G22" s="175">
        <v>0</v>
      </c>
    </row>
    <row r="23" spans="1:7" x14ac:dyDescent="0.25">
      <c r="A23" s="63" t="s">
        <v>229</v>
      </c>
      <c r="B23" s="60"/>
      <c r="C23" s="60"/>
      <c r="D23" s="60"/>
      <c r="E23" s="175"/>
      <c r="F23" s="175"/>
      <c r="G23" s="175">
        <v>0</v>
      </c>
    </row>
    <row r="24" spans="1:7" x14ac:dyDescent="0.25">
      <c r="A24" s="63" t="s">
        <v>230</v>
      </c>
      <c r="B24" s="60"/>
      <c r="C24" s="60"/>
      <c r="D24" s="60"/>
      <c r="E24" s="175"/>
      <c r="F24" s="175"/>
      <c r="G24" s="175">
        <v>0</v>
      </c>
    </row>
    <row r="25" spans="1:7" x14ac:dyDescent="0.25">
      <c r="A25" s="63" t="s">
        <v>231</v>
      </c>
      <c r="B25" s="60"/>
      <c r="C25" s="60"/>
      <c r="D25" s="60"/>
      <c r="E25" s="175"/>
      <c r="F25" s="175"/>
      <c r="G25" s="175">
        <v>0</v>
      </c>
    </row>
    <row r="26" spans="1:7" ht="14.25" customHeight="1" x14ac:dyDescent="0.25">
      <c r="A26" s="63" t="s">
        <v>232</v>
      </c>
      <c r="B26" s="60"/>
      <c r="C26" s="60"/>
      <c r="D26" s="60"/>
      <c r="E26" s="175"/>
      <c r="F26" s="175"/>
      <c r="G26" s="175">
        <v>0</v>
      </c>
    </row>
    <row r="27" spans="1:7" x14ac:dyDescent="0.25">
      <c r="A27" s="63" t="s">
        <v>233</v>
      </c>
      <c r="B27" s="60"/>
      <c r="C27" s="60"/>
      <c r="D27" s="60"/>
      <c r="E27" s="175"/>
      <c r="F27" s="175"/>
      <c r="G27" s="175">
        <v>0</v>
      </c>
    </row>
    <row r="28" spans="1:7" x14ac:dyDescent="0.25">
      <c r="A28" s="53" t="s">
        <v>234</v>
      </c>
      <c r="B28" s="60"/>
      <c r="C28" s="156"/>
      <c r="D28" s="154"/>
      <c r="E28" s="175"/>
      <c r="F28" s="175"/>
      <c r="G28" s="175"/>
    </row>
    <row r="29" spans="1:7" x14ac:dyDescent="0.25">
      <c r="A29" s="63" t="s">
        <v>235</v>
      </c>
      <c r="B29" s="60"/>
      <c r="C29" s="157"/>
      <c r="D29" s="156"/>
      <c r="E29" s="176"/>
      <c r="F29" s="176"/>
      <c r="G29" s="175"/>
    </row>
    <row r="30" spans="1:7" x14ac:dyDescent="0.25">
      <c r="A30" s="63" t="s">
        <v>236</v>
      </c>
      <c r="B30" s="60"/>
      <c r="C30" s="60"/>
      <c r="D30" s="60"/>
      <c r="E30" s="175"/>
      <c r="F30" s="175"/>
      <c r="G30" s="175">
        <v>0</v>
      </c>
    </row>
    <row r="31" spans="1:7" x14ac:dyDescent="0.25">
      <c r="A31" s="63" t="s">
        <v>237</v>
      </c>
      <c r="B31" s="60"/>
      <c r="C31" s="60"/>
      <c r="D31" s="60"/>
      <c r="E31" s="175"/>
      <c r="F31" s="175"/>
      <c r="G31" s="175">
        <v>0</v>
      </c>
    </row>
    <row r="32" spans="1:7" x14ac:dyDescent="0.25">
      <c r="A32" s="63" t="s">
        <v>238</v>
      </c>
      <c r="B32" s="60"/>
      <c r="C32" s="60"/>
      <c r="D32" s="60"/>
      <c r="E32" s="175"/>
      <c r="F32" s="175"/>
      <c r="G32" s="175">
        <v>0</v>
      </c>
    </row>
    <row r="33" spans="1:8" x14ac:dyDescent="0.25">
      <c r="A33" s="63" t="s">
        <v>239</v>
      </c>
      <c r="B33" s="60"/>
      <c r="C33" s="60"/>
      <c r="D33" s="60"/>
      <c r="E33" s="175"/>
      <c r="F33" s="175"/>
      <c r="G33" s="175">
        <v>0</v>
      </c>
    </row>
    <row r="34" spans="1:8" x14ac:dyDescent="0.25">
      <c r="A34" s="53" t="s">
        <v>240</v>
      </c>
      <c r="B34" s="60"/>
      <c r="C34" s="60"/>
      <c r="D34" s="60"/>
      <c r="E34" s="176">
        <v>0</v>
      </c>
      <c r="F34" s="176">
        <v>0</v>
      </c>
      <c r="G34" s="175">
        <v>0</v>
      </c>
    </row>
    <row r="35" spans="1:8" x14ac:dyDescent="0.25">
      <c r="A35" s="53" t="s">
        <v>241</v>
      </c>
      <c r="B35" s="194">
        <v>1000000</v>
      </c>
      <c r="C35" s="248">
        <v>11123374.279999999</v>
      </c>
      <c r="D35" s="251">
        <v>12123374.279999999</v>
      </c>
      <c r="E35" s="252">
        <v>22181859.809999999</v>
      </c>
      <c r="F35" s="254">
        <v>22181859.809999999</v>
      </c>
      <c r="G35" s="257">
        <v>21181859.809999999</v>
      </c>
    </row>
    <row r="36" spans="1:8" ht="14.25" customHeight="1" x14ac:dyDescent="0.25">
      <c r="A36" s="63" t="s">
        <v>242</v>
      </c>
      <c r="B36" s="186">
        <v>1000000</v>
      </c>
      <c r="C36" s="249">
        <v>11123374.279999999</v>
      </c>
      <c r="D36" s="251">
        <v>12123374.279999999</v>
      </c>
      <c r="E36" s="253">
        <v>22181859.809999999</v>
      </c>
      <c r="F36" s="255">
        <v>22181859.809999999</v>
      </c>
      <c r="G36" s="257">
        <v>21181859.809999999</v>
      </c>
    </row>
    <row r="37" spans="1:8" x14ac:dyDescent="0.25">
      <c r="A37" s="53" t="s">
        <v>243</v>
      </c>
      <c r="B37" s="60"/>
      <c r="C37" s="60"/>
      <c r="D37" s="60"/>
      <c r="E37" s="60"/>
      <c r="F37" s="60"/>
      <c r="G37" s="60"/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149512809.47</v>
      </c>
      <c r="C41" s="61">
        <f t="shared" ref="C41:E41" si="0">SUM(C9,C10,C11,C12,C13,C14,C15,C16,C28,C34,C35,C37)</f>
        <v>0</v>
      </c>
      <c r="D41" s="61">
        <f t="shared" si="0"/>
        <v>149512809.47</v>
      </c>
      <c r="E41" s="61">
        <f t="shared" si="0"/>
        <v>181905640.53</v>
      </c>
      <c r="F41" s="61">
        <f>SUM(F9,F10,F11,F12,F13,F14,F15,F16,F28,F34,F35,F37)</f>
        <v>181905640.53</v>
      </c>
      <c r="G41" s="61">
        <f>SUM(G9,G10,G11,G12,G13,G14,G15,G16,G28,G34,G35,G37)</f>
        <v>32392831.059999995</v>
      </c>
    </row>
    <row r="42" spans="1:8" x14ac:dyDescent="0.25">
      <c r="A42" s="55" t="s">
        <v>246</v>
      </c>
      <c r="B42" s="126"/>
      <c r="C42" s="126"/>
      <c r="D42" s="126"/>
      <c r="E42" s="126"/>
      <c r="F42" s="126"/>
      <c r="G42" s="61">
        <f>IF(G41&gt;0,G41,0)</f>
        <v>32392831.059999995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/>
      <c r="C45" s="60"/>
      <c r="D45" s="60"/>
      <c r="E45" s="60"/>
      <c r="F45" s="60"/>
      <c r="G45" s="60"/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195">
        <f>SUM(B55:B58)</f>
        <v>8000000</v>
      </c>
      <c r="C54" s="60">
        <f t="shared" ref="C54" si="1">SUM(C55:C58)</f>
        <v>0</v>
      </c>
      <c r="D54" s="194">
        <v>8000000</v>
      </c>
      <c r="E54" s="254">
        <v>4181446.48</v>
      </c>
      <c r="F54" s="254">
        <v>4181446.48</v>
      </c>
      <c r="G54" s="258">
        <v>-3818553.52</v>
      </c>
    </row>
    <row r="55" spans="1:7" x14ac:dyDescent="0.25">
      <c r="A55" s="48" t="s">
        <v>258</v>
      </c>
      <c r="B55" s="60"/>
      <c r="C55" s="60"/>
      <c r="D55" s="60"/>
      <c r="E55" s="254"/>
      <c r="F55" s="254"/>
      <c r="G55" s="258">
        <v>0</v>
      </c>
    </row>
    <row r="56" spans="1:7" x14ac:dyDescent="0.25">
      <c r="A56" s="69" t="s">
        <v>259</v>
      </c>
      <c r="B56" s="60"/>
      <c r="C56" s="60"/>
      <c r="D56" s="60"/>
      <c r="E56" s="254"/>
      <c r="F56" s="254"/>
      <c r="G56" s="258">
        <v>0</v>
      </c>
    </row>
    <row r="57" spans="1:7" x14ac:dyDescent="0.25">
      <c r="A57" s="69" t="s">
        <v>260</v>
      </c>
      <c r="B57" s="60"/>
      <c r="C57" s="60"/>
      <c r="D57" s="60"/>
      <c r="E57" s="254"/>
      <c r="F57" s="254"/>
      <c r="G57" s="258">
        <v>0</v>
      </c>
    </row>
    <row r="58" spans="1:7" x14ac:dyDescent="0.25">
      <c r="A58" s="48" t="s">
        <v>261</v>
      </c>
      <c r="B58" s="188">
        <v>8000000</v>
      </c>
      <c r="C58" s="188">
        <v>0</v>
      </c>
      <c r="D58" s="187">
        <v>8000000</v>
      </c>
      <c r="E58" s="255">
        <v>4181446.48</v>
      </c>
      <c r="F58" s="255">
        <v>4181446.48</v>
      </c>
      <c r="G58" s="258">
        <v>-3818553.52</v>
      </c>
    </row>
    <row r="59" spans="1:7" x14ac:dyDescent="0.25">
      <c r="A59" s="53" t="s">
        <v>262</v>
      </c>
      <c r="B59" s="60"/>
      <c r="C59" s="60"/>
      <c r="D59" s="60"/>
      <c r="E59" s="60"/>
      <c r="F59" s="60"/>
      <c r="G59" s="158"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158"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158"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158"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8000000</v>
      </c>
      <c r="C65" s="61">
        <f t="shared" ref="C65:G65" si="2">C45+C54+C59+C62+C63</f>
        <v>0</v>
      </c>
      <c r="D65" s="61">
        <f t="shared" si="2"/>
        <v>8000000</v>
      </c>
      <c r="E65" s="61">
        <f t="shared" si="2"/>
        <v>4181446.48</v>
      </c>
      <c r="F65" s="61">
        <f t="shared" si="2"/>
        <v>4181446.48</v>
      </c>
      <c r="G65" s="61">
        <f t="shared" si="2"/>
        <v>-3818553.52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184">
        <f>+B68</f>
        <v>104457669.53</v>
      </c>
      <c r="C67" s="61"/>
      <c r="D67" s="184">
        <f>+D68</f>
        <v>104457669.53</v>
      </c>
      <c r="E67" s="61"/>
      <c r="F67" s="61"/>
      <c r="G67" s="184">
        <f>+G68</f>
        <v>-104457669.53</v>
      </c>
    </row>
    <row r="68" spans="1:7" x14ac:dyDescent="0.25">
      <c r="A68" s="53" t="s">
        <v>269</v>
      </c>
      <c r="B68" s="190">
        <v>104457669.53</v>
      </c>
      <c r="C68" s="190">
        <v>0</v>
      </c>
      <c r="D68" s="189">
        <v>104457669.53</v>
      </c>
      <c r="E68" s="190">
        <v>0</v>
      </c>
      <c r="F68" s="190">
        <v>0</v>
      </c>
      <c r="G68" s="189">
        <v>-104457669.53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261970479</v>
      </c>
      <c r="C70" s="61">
        <f t="shared" ref="C70:G70" si="3">C41+C65+C67</f>
        <v>0</v>
      </c>
      <c r="D70" s="61">
        <f t="shared" si="3"/>
        <v>261970479</v>
      </c>
      <c r="E70" s="61">
        <f t="shared" si="3"/>
        <v>186087087.00999999</v>
      </c>
      <c r="F70" s="61">
        <f t="shared" si="3"/>
        <v>186087087.00999999</v>
      </c>
      <c r="G70" s="61">
        <f t="shared" si="3"/>
        <v>-75883391.99000001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7" t="s">
        <v>272</v>
      </c>
      <c r="B73" s="192">
        <v>104457669.53</v>
      </c>
      <c r="C73" s="192">
        <v>0</v>
      </c>
      <c r="D73" s="191">
        <v>104457669.53</v>
      </c>
      <c r="E73" s="192">
        <v>0</v>
      </c>
      <c r="F73" s="192">
        <v>0</v>
      </c>
      <c r="G73" s="191">
        <v>-104457669.53</v>
      </c>
    </row>
    <row r="74" spans="1:7" ht="30" x14ac:dyDescent="0.25">
      <c r="A74" s="127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193">
        <v>104457669.53</v>
      </c>
      <c r="C75" s="193">
        <v>0</v>
      </c>
      <c r="D75" s="193">
        <v>104457669.53</v>
      </c>
      <c r="E75" s="193">
        <v>0</v>
      </c>
      <c r="F75" s="193">
        <v>0</v>
      </c>
      <c r="G75" s="193">
        <v>-104457669.53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1.9291338582677167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3286176.78</v>
      </c>
      <c r="Q7" s="18">
        <f>'Formato 5'!C13</f>
        <v>3910505.77</v>
      </c>
      <c r="R7" s="18">
        <f>'Formato 5'!D13</f>
        <v>7196682.5499999998</v>
      </c>
      <c r="S7" s="18">
        <f>'Formato 5'!E13</f>
        <v>7836209.5899999999</v>
      </c>
      <c r="T7" s="18">
        <f>'Formato 5'!F13</f>
        <v>7836209.5899999999</v>
      </c>
      <c r="U7" s="18">
        <f>'Formato 5'!G13</f>
        <v>4550032.8100000005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145226632.69</v>
      </c>
      <c r="Q9" s="18">
        <f>'Formato 5'!C15</f>
        <v>-15033880.050000001</v>
      </c>
      <c r="R9" s="18">
        <f>'Formato 5'!D15</f>
        <v>130192752.64</v>
      </c>
      <c r="S9" s="18">
        <f>'Formato 5'!E15</f>
        <v>151887571.13</v>
      </c>
      <c r="T9" s="18">
        <f>'Formato 5'!F15</f>
        <v>151887571.13</v>
      </c>
      <c r="U9" s="18">
        <f>'Formato 5'!G15</f>
        <v>6660938.4399999976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1000000</v>
      </c>
      <c r="Q29" s="18">
        <f>'Formato 5'!C35</f>
        <v>11123374.279999999</v>
      </c>
      <c r="R29" s="18">
        <f>'Formato 5'!D35</f>
        <v>12123374.279999999</v>
      </c>
      <c r="S29" s="18">
        <f>'Formato 5'!E35</f>
        <v>22181859.809999999</v>
      </c>
      <c r="T29" s="18">
        <f>'Formato 5'!F35</f>
        <v>22181859.809999999</v>
      </c>
      <c r="U29" s="18">
        <f>'Formato 5'!G35</f>
        <v>21181859.809999999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1000000</v>
      </c>
      <c r="Q30" s="18">
        <f>'Formato 5'!C36</f>
        <v>11123374.279999999</v>
      </c>
      <c r="R30" s="18">
        <f>'Formato 5'!D36</f>
        <v>12123374.279999999</v>
      </c>
      <c r="S30" s="18">
        <f>'Formato 5'!E36</f>
        <v>22181859.809999999</v>
      </c>
      <c r="T30" s="18">
        <f>'Formato 5'!F36</f>
        <v>22181859.809999999</v>
      </c>
      <c r="U30" s="18">
        <f>'Formato 5'!G36</f>
        <v>21181859.809999999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149512809.47</v>
      </c>
      <c r="Q34">
        <f>'Formato 5'!C41</f>
        <v>0</v>
      </c>
      <c r="R34">
        <f>'Formato 5'!D41</f>
        <v>149512809.47</v>
      </c>
      <c r="S34">
        <f>'Formato 5'!E41</f>
        <v>181905640.53</v>
      </c>
      <c r="T34">
        <f>'Formato 5'!F41</f>
        <v>181905640.53</v>
      </c>
      <c r="U34">
        <f>'Formato 5'!G41</f>
        <v>32392831.059999995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32392831.059999995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8000000</v>
      </c>
      <c r="Q46">
        <f>'Formato 5'!C54</f>
        <v>0</v>
      </c>
      <c r="R46">
        <f>'Formato 5'!D54</f>
        <v>8000000</v>
      </c>
      <c r="S46">
        <f>'Formato 5'!E54</f>
        <v>4181446.48</v>
      </c>
      <c r="T46">
        <f>'Formato 5'!F54</f>
        <v>4181446.48</v>
      </c>
      <c r="U46">
        <f>'Formato 5'!G54</f>
        <v>-3818553.52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8000000</v>
      </c>
      <c r="Q50">
        <f>'Formato 5'!C58</f>
        <v>0</v>
      </c>
      <c r="R50">
        <f>'Formato 5'!D58</f>
        <v>8000000</v>
      </c>
      <c r="S50">
        <f>'Formato 5'!E58</f>
        <v>4181446.48</v>
      </c>
      <c r="T50">
        <f>'Formato 5'!F58</f>
        <v>4181446.48</v>
      </c>
      <c r="U50">
        <f>'Formato 5'!G58</f>
        <v>-3818553.52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8000000</v>
      </c>
      <c r="Q56">
        <f>'Formato 5'!C65</f>
        <v>0</v>
      </c>
      <c r="R56">
        <f>'Formato 5'!D65</f>
        <v>8000000</v>
      </c>
      <c r="S56">
        <f>'Formato 5'!E65</f>
        <v>4181446.48</v>
      </c>
      <c r="T56">
        <f>'Formato 5'!F65</f>
        <v>4181446.48</v>
      </c>
      <c r="U56">
        <f>'Formato 5'!G65</f>
        <v>-3818553.52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104457669.53</v>
      </c>
      <c r="Q57">
        <f>'Formato 5'!C67</f>
        <v>0</v>
      </c>
      <c r="R57">
        <f>'Formato 5'!D67</f>
        <v>104457669.53</v>
      </c>
      <c r="S57">
        <f>'Formato 5'!E67</f>
        <v>0</v>
      </c>
      <c r="T57">
        <f>'Formato 5'!F67</f>
        <v>0</v>
      </c>
      <c r="U57">
        <f>'Formato 5'!G67</f>
        <v>-104457669.53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104457669.53</v>
      </c>
      <c r="Q58">
        <f>'Formato 5'!C68</f>
        <v>0</v>
      </c>
      <c r="R58">
        <f>'Formato 5'!D68</f>
        <v>104457669.53</v>
      </c>
      <c r="S58">
        <f>'Formato 5'!E68</f>
        <v>0</v>
      </c>
      <c r="T58">
        <f>'Formato 5'!F68</f>
        <v>0</v>
      </c>
      <c r="U58">
        <f>'Formato 5'!G68</f>
        <v>-104457669.53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104457669.53</v>
      </c>
      <c r="Q60">
        <f>'Formato 5'!C73</f>
        <v>0</v>
      </c>
      <c r="R60">
        <f>'Formato 5'!D73</f>
        <v>104457669.53</v>
      </c>
      <c r="S60">
        <f>'Formato 5'!E73</f>
        <v>0</v>
      </c>
      <c r="T60">
        <f>'Formato 5'!F73</f>
        <v>0</v>
      </c>
      <c r="U60">
        <f>'Formato 5'!G73</f>
        <v>-104457669.53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104457669.53</v>
      </c>
      <c r="Q62">
        <f>'Formato 5'!C75</f>
        <v>0</v>
      </c>
      <c r="R62">
        <f>'Formato 5'!D75</f>
        <v>104457669.53</v>
      </c>
      <c r="S62">
        <f>'Formato 5'!E75</f>
        <v>0</v>
      </c>
      <c r="T62">
        <f>'Formato 5'!F75</f>
        <v>0</v>
      </c>
      <c r="U62">
        <f>'Formato 5'!G75</f>
        <v>-104457669.53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27" zoomScale="75" zoomScaleNormal="75" zoomScaleSheetLayoutView="57" zoomScalePageLayoutView="90" workbookViewId="0">
      <selection activeCell="G133" sqref="G133:G13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82" t="s">
        <v>3285</v>
      </c>
      <c r="B1" s="281"/>
      <c r="C1" s="281"/>
      <c r="D1" s="281"/>
      <c r="E1" s="281"/>
      <c r="F1" s="281"/>
      <c r="G1" s="281"/>
    </row>
    <row r="2" spans="1:7" x14ac:dyDescent="0.25">
      <c r="A2" s="285" t="str">
        <f>ENTE_PUBLICO_A</f>
        <v>SISTEMA DE AGUA POTABLE Y ALCANTARILLADO DE SAN MIGUEL DE ALLENDE, Gobierno del Estado de Guanajuato (a)</v>
      </c>
      <c r="B2" s="285"/>
      <c r="C2" s="285"/>
      <c r="D2" s="285"/>
      <c r="E2" s="285"/>
      <c r="F2" s="285"/>
      <c r="G2" s="285"/>
    </row>
    <row r="3" spans="1:7" x14ac:dyDescent="0.25">
      <c r="A3" s="286" t="s">
        <v>277</v>
      </c>
      <c r="B3" s="286"/>
      <c r="C3" s="286"/>
      <c r="D3" s="286"/>
      <c r="E3" s="286"/>
      <c r="F3" s="286"/>
      <c r="G3" s="286"/>
    </row>
    <row r="4" spans="1:7" x14ac:dyDescent="0.25">
      <c r="A4" s="286" t="s">
        <v>278</v>
      </c>
      <c r="B4" s="286"/>
      <c r="C4" s="286"/>
      <c r="D4" s="286"/>
      <c r="E4" s="286"/>
      <c r="F4" s="286"/>
      <c r="G4" s="286"/>
    </row>
    <row r="5" spans="1:7" x14ac:dyDescent="0.25">
      <c r="A5" s="287" t="str">
        <f>TRIMESTRE</f>
        <v>Del 1 de enero al 31 de diciembre de 2020 (b)</v>
      </c>
      <c r="B5" s="287"/>
      <c r="C5" s="287"/>
      <c r="D5" s="287"/>
      <c r="E5" s="287"/>
      <c r="F5" s="287"/>
      <c r="G5" s="287"/>
    </row>
    <row r="6" spans="1:7" x14ac:dyDescent="0.25">
      <c r="A6" s="279" t="s">
        <v>118</v>
      </c>
      <c r="B6" s="279"/>
      <c r="C6" s="279"/>
      <c r="D6" s="279"/>
      <c r="E6" s="279"/>
      <c r="F6" s="279"/>
      <c r="G6" s="279"/>
    </row>
    <row r="7" spans="1:7" ht="15" customHeight="1" x14ac:dyDescent="0.25">
      <c r="A7" s="283" t="s">
        <v>0</v>
      </c>
      <c r="B7" s="283" t="s">
        <v>279</v>
      </c>
      <c r="C7" s="283"/>
      <c r="D7" s="283"/>
      <c r="E7" s="283"/>
      <c r="F7" s="283"/>
      <c r="G7" s="284" t="s">
        <v>280</v>
      </c>
    </row>
    <row r="8" spans="1:7" ht="30" x14ac:dyDescent="0.25">
      <c r="A8" s="28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83"/>
    </row>
    <row r="9" spans="1:7" x14ac:dyDescent="0.25">
      <c r="A9" s="82" t="s">
        <v>285</v>
      </c>
      <c r="B9" s="79">
        <f>SUM(B10,B18,B28,B38,B48,B58,B62,B71,B75)</f>
        <v>253970479</v>
      </c>
      <c r="C9" s="79">
        <f t="shared" ref="C9:F9" si="0">SUM(C10,C18,C28,C38,C48,C58,C62,C71,C75)</f>
        <v>0</v>
      </c>
      <c r="D9" s="79">
        <f t="shared" si="0"/>
        <v>253970479</v>
      </c>
      <c r="E9" s="79">
        <f t="shared" si="0"/>
        <v>134815764.51000002</v>
      </c>
      <c r="F9" s="79">
        <f t="shared" si="0"/>
        <v>134815764.51000002</v>
      </c>
      <c r="G9" s="159">
        <f>SUM(G10,G18,G28,G38,G48,G58,G62,G71,G75)</f>
        <v>119154714.48999999</v>
      </c>
    </row>
    <row r="10" spans="1:7" x14ac:dyDescent="0.25">
      <c r="A10" s="83" t="s">
        <v>286</v>
      </c>
      <c r="B10" s="80">
        <f>SUM(B11:B17)</f>
        <v>58512122.450000003</v>
      </c>
      <c r="C10" s="160">
        <v>0</v>
      </c>
      <c r="D10" s="209">
        <v>58512122.450000003</v>
      </c>
      <c r="E10" s="307">
        <v>53340692.260000005</v>
      </c>
      <c r="F10" s="322">
        <v>53340692.260000005</v>
      </c>
      <c r="G10" s="230">
        <v>5171430.1900000004</v>
      </c>
    </row>
    <row r="11" spans="1:7" x14ac:dyDescent="0.25">
      <c r="A11" s="84" t="s">
        <v>287</v>
      </c>
      <c r="B11" s="197">
        <v>34335422.579999998</v>
      </c>
      <c r="C11" s="197">
        <v>0</v>
      </c>
      <c r="D11" s="209">
        <v>34335422.579999998</v>
      </c>
      <c r="E11" s="308">
        <v>33492770.82</v>
      </c>
      <c r="F11" s="323">
        <v>33492770.82</v>
      </c>
      <c r="G11" s="230">
        <v>842651.76</v>
      </c>
    </row>
    <row r="12" spans="1:7" x14ac:dyDescent="0.25">
      <c r="A12" s="84" t="s">
        <v>288</v>
      </c>
      <c r="B12" s="197">
        <v>600000</v>
      </c>
      <c r="C12" s="197">
        <v>0</v>
      </c>
      <c r="D12" s="209">
        <v>600000</v>
      </c>
      <c r="E12" s="308">
        <v>595288.81999999995</v>
      </c>
      <c r="F12" s="323">
        <v>595288.81999999995</v>
      </c>
      <c r="G12" s="230">
        <v>4711.18</v>
      </c>
    </row>
    <row r="13" spans="1:7" ht="14.25" customHeight="1" x14ac:dyDescent="0.25">
      <c r="A13" s="84" t="s">
        <v>289</v>
      </c>
      <c r="B13" s="197">
        <v>5289568.3499999996</v>
      </c>
      <c r="C13" s="197">
        <v>0</v>
      </c>
      <c r="D13" s="209">
        <v>5289568.3499999996</v>
      </c>
      <c r="E13" s="308">
        <v>4367764.99</v>
      </c>
      <c r="F13" s="323">
        <v>4367764.99</v>
      </c>
      <c r="G13" s="230">
        <v>921803.36</v>
      </c>
    </row>
    <row r="14" spans="1:7" ht="14.25" customHeight="1" x14ac:dyDescent="0.25">
      <c r="A14" s="84" t="s">
        <v>290</v>
      </c>
      <c r="B14" s="197">
        <v>9199999.9600000009</v>
      </c>
      <c r="C14" s="197">
        <v>0</v>
      </c>
      <c r="D14" s="209">
        <v>9199999.9600000009</v>
      </c>
      <c r="E14" s="308">
        <v>6539075.4299999997</v>
      </c>
      <c r="F14" s="323">
        <v>6539075.4299999997</v>
      </c>
      <c r="G14" s="230">
        <v>2660924.5299999998</v>
      </c>
    </row>
    <row r="15" spans="1:7" x14ac:dyDescent="0.25">
      <c r="A15" s="84" t="s">
        <v>291</v>
      </c>
      <c r="B15" s="197">
        <v>9087131.5600000005</v>
      </c>
      <c r="C15" s="197">
        <v>0</v>
      </c>
      <c r="D15" s="209">
        <v>9087131.5600000005</v>
      </c>
      <c r="E15" s="308">
        <v>8345792.2000000002</v>
      </c>
      <c r="F15" s="323">
        <v>8345792.2000000002</v>
      </c>
      <c r="G15" s="230">
        <v>741339.36</v>
      </c>
    </row>
    <row r="16" spans="1:7" x14ac:dyDescent="0.25">
      <c r="A16" s="84" t="s">
        <v>292</v>
      </c>
      <c r="B16" s="196"/>
      <c r="C16" s="196"/>
      <c r="D16" s="196">
        <v>0</v>
      </c>
      <c r="E16" s="226"/>
      <c r="F16" s="230"/>
      <c r="G16" s="230" t="s">
        <v>3306</v>
      </c>
    </row>
    <row r="17" spans="1:7" x14ac:dyDescent="0.25">
      <c r="A17" s="84" t="s">
        <v>293</v>
      </c>
      <c r="B17" s="196"/>
      <c r="C17" s="196"/>
      <c r="D17" s="196">
        <v>0</v>
      </c>
      <c r="E17" s="226"/>
      <c r="F17" s="230"/>
      <c r="G17" s="230" t="s">
        <v>3306</v>
      </c>
    </row>
    <row r="18" spans="1:7" x14ac:dyDescent="0.25">
      <c r="A18" s="83" t="s">
        <v>294</v>
      </c>
      <c r="B18" s="80">
        <f>SUM(B19:B27)</f>
        <v>14370082.640000001</v>
      </c>
      <c r="C18" s="220">
        <v>24000</v>
      </c>
      <c r="D18" s="224">
        <v>14394082.640000001</v>
      </c>
      <c r="E18" s="309">
        <v>11923129.73</v>
      </c>
      <c r="F18" s="322">
        <v>11923129.73</v>
      </c>
      <c r="G18" s="230">
        <v>2470952.91</v>
      </c>
    </row>
    <row r="19" spans="1:7" x14ac:dyDescent="0.25">
      <c r="A19" s="84" t="s">
        <v>295</v>
      </c>
      <c r="B19" s="199">
        <v>1172900.2</v>
      </c>
      <c r="C19" s="221">
        <v>20000</v>
      </c>
      <c r="D19" s="224">
        <v>1192900.2</v>
      </c>
      <c r="E19" s="310">
        <v>1071927.08</v>
      </c>
      <c r="F19" s="323">
        <v>1071927.08</v>
      </c>
      <c r="G19" s="230">
        <v>120973.12</v>
      </c>
    </row>
    <row r="20" spans="1:7" x14ac:dyDescent="0.25">
      <c r="A20" s="84" t="s">
        <v>296</v>
      </c>
      <c r="B20" s="199">
        <v>149023.82</v>
      </c>
      <c r="C20" s="221">
        <v>0</v>
      </c>
      <c r="D20" s="224">
        <v>149023.82</v>
      </c>
      <c r="E20" s="310">
        <v>112648.17</v>
      </c>
      <c r="F20" s="323">
        <v>112648.17</v>
      </c>
      <c r="G20" s="230">
        <v>36375.65</v>
      </c>
    </row>
    <row r="21" spans="1:7" x14ac:dyDescent="0.25">
      <c r="A21" s="84" t="s">
        <v>297</v>
      </c>
      <c r="B21" s="198"/>
      <c r="C21" s="220"/>
      <c r="D21" s="224">
        <v>0</v>
      </c>
      <c r="E21" s="226"/>
      <c r="F21" s="230"/>
      <c r="G21" s="230" t="s">
        <v>3306</v>
      </c>
    </row>
    <row r="22" spans="1:7" x14ac:dyDescent="0.25">
      <c r="A22" s="84" t="s">
        <v>298</v>
      </c>
      <c r="B22" s="199">
        <v>4322117.6399999997</v>
      </c>
      <c r="C22" s="221">
        <v>-33000</v>
      </c>
      <c r="D22" s="224">
        <v>4289117.6399999997</v>
      </c>
      <c r="E22" s="311">
        <v>3565161.72</v>
      </c>
      <c r="F22" s="323">
        <v>3565161.72</v>
      </c>
      <c r="G22" s="230">
        <v>723955.92</v>
      </c>
    </row>
    <row r="23" spans="1:7" x14ac:dyDescent="0.25">
      <c r="A23" s="84" t="s">
        <v>299</v>
      </c>
      <c r="B23" s="199">
        <v>1190690.08</v>
      </c>
      <c r="C23" s="221">
        <v>-5000</v>
      </c>
      <c r="D23" s="224">
        <v>1185690.08</v>
      </c>
      <c r="E23" s="311">
        <v>1131747.4099999999</v>
      </c>
      <c r="F23" s="323">
        <v>1131747.4099999999</v>
      </c>
      <c r="G23" s="230">
        <v>53942.67</v>
      </c>
    </row>
    <row r="24" spans="1:7" x14ac:dyDescent="0.25">
      <c r="A24" s="84" t="s">
        <v>300</v>
      </c>
      <c r="B24" s="199">
        <v>2015194.14</v>
      </c>
      <c r="C24" s="221">
        <v>0</v>
      </c>
      <c r="D24" s="224">
        <v>2015194.14</v>
      </c>
      <c r="E24" s="311">
        <v>1536078.11</v>
      </c>
      <c r="F24" s="323">
        <v>1536078.11</v>
      </c>
      <c r="G24" s="230">
        <v>479116.03</v>
      </c>
    </row>
    <row r="25" spans="1:7" x14ac:dyDescent="0.25">
      <c r="A25" s="84" t="s">
        <v>301</v>
      </c>
      <c r="B25" s="199">
        <v>665911.01</v>
      </c>
      <c r="C25" s="221">
        <v>12000</v>
      </c>
      <c r="D25" s="224">
        <v>677911.01</v>
      </c>
      <c r="E25" s="311">
        <v>630513.31000000006</v>
      </c>
      <c r="F25" s="323">
        <v>630513.31000000006</v>
      </c>
      <c r="G25" s="230">
        <v>47397.7</v>
      </c>
    </row>
    <row r="26" spans="1:7" x14ac:dyDescent="0.25">
      <c r="A26" s="84" t="s">
        <v>302</v>
      </c>
      <c r="B26" s="198"/>
      <c r="C26" s="220"/>
      <c r="D26" s="224">
        <v>0</v>
      </c>
      <c r="E26" s="226"/>
      <c r="F26" s="230"/>
      <c r="G26" s="230" t="s">
        <v>3306</v>
      </c>
    </row>
    <row r="27" spans="1:7" x14ac:dyDescent="0.25">
      <c r="A27" s="84" t="s">
        <v>303</v>
      </c>
      <c r="B27" s="199">
        <v>4854245.75</v>
      </c>
      <c r="C27" s="221">
        <v>30000</v>
      </c>
      <c r="D27" s="224">
        <v>4884245.75</v>
      </c>
      <c r="E27" s="313">
        <v>3875053.93</v>
      </c>
      <c r="F27" s="323">
        <v>3875053.93</v>
      </c>
      <c r="G27" s="230">
        <v>1009191.82</v>
      </c>
    </row>
    <row r="28" spans="1:7" x14ac:dyDescent="0.25">
      <c r="A28" s="83" t="s">
        <v>304</v>
      </c>
      <c r="B28" s="80">
        <f>SUM(B29:B37)</f>
        <v>49684580.940000005</v>
      </c>
      <c r="C28" s="220">
        <v>2056000</v>
      </c>
      <c r="D28" s="224">
        <v>51740580.940000005</v>
      </c>
      <c r="E28" s="312">
        <v>40648894.219999999</v>
      </c>
      <c r="F28" s="322">
        <v>40648894.219999999</v>
      </c>
      <c r="G28" s="230">
        <v>11091686.720000001</v>
      </c>
    </row>
    <row r="29" spans="1:7" x14ac:dyDescent="0.25">
      <c r="A29" s="84" t="s">
        <v>305</v>
      </c>
      <c r="B29" s="200">
        <v>30070820.73</v>
      </c>
      <c r="C29" s="221">
        <v>-510000</v>
      </c>
      <c r="D29" s="224">
        <v>29640820.73</v>
      </c>
      <c r="E29" s="313">
        <v>22603337.280000001</v>
      </c>
      <c r="F29" s="323">
        <v>22603337.280000001</v>
      </c>
      <c r="G29" s="230">
        <v>6957483.4500000002</v>
      </c>
    </row>
    <row r="30" spans="1:7" x14ac:dyDescent="0.25">
      <c r="A30" s="84" t="s">
        <v>306</v>
      </c>
      <c r="B30" s="200">
        <v>266040.42</v>
      </c>
      <c r="C30" s="221">
        <v>243000</v>
      </c>
      <c r="D30" s="224">
        <v>509040.42</v>
      </c>
      <c r="E30" s="313">
        <v>352640.57</v>
      </c>
      <c r="F30" s="323">
        <v>352640.57</v>
      </c>
      <c r="G30" s="230">
        <v>156399.85</v>
      </c>
    </row>
    <row r="31" spans="1:7" x14ac:dyDescent="0.25">
      <c r="A31" s="84" t="s">
        <v>307</v>
      </c>
      <c r="B31" s="200">
        <v>3213897.87</v>
      </c>
      <c r="C31" s="221">
        <v>1300000</v>
      </c>
      <c r="D31" s="224">
        <v>4513897.87</v>
      </c>
      <c r="E31" s="313">
        <v>3141398.12</v>
      </c>
      <c r="F31" s="323">
        <v>3141398.12</v>
      </c>
      <c r="G31" s="230">
        <v>1372499.75</v>
      </c>
    </row>
    <row r="32" spans="1:7" x14ac:dyDescent="0.25">
      <c r="A32" s="84" t="s">
        <v>308</v>
      </c>
      <c r="B32" s="200">
        <v>1505862.36</v>
      </c>
      <c r="C32" s="221">
        <v>100000</v>
      </c>
      <c r="D32" s="224">
        <v>1605862.36</v>
      </c>
      <c r="E32" s="313">
        <v>1289499.27</v>
      </c>
      <c r="F32" s="323">
        <v>1289499.27</v>
      </c>
      <c r="G32" s="230">
        <v>316363.09000000003</v>
      </c>
    </row>
    <row r="33" spans="1:7" x14ac:dyDescent="0.25">
      <c r="A33" s="84" t="s">
        <v>309</v>
      </c>
      <c r="B33" s="200">
        <v>2793979.64</v>
      </c>
      <c r="C33" s="221">
        <v>643000</v>
      </c>
      <c r="D33" s="302">
        <v>3436979.64</v>
      </c>
      <c r="E33" s="313">
        <v>2488943.83</v>
      </c>
      <c r="F33" s="323">
        <v>2488943.83</v>
      </c>
      <c r="G33" s="230">
        <v>948035.81</v>
      </c>
    </row>
    <row r="34" spans="1:7" x14ac:dyDescent="0.25">
      <c r="A34" s="84" t="s">
        <v>310</v>
      </c>
      <c r="B34" s="200">
        <v>898072.95</v>
      </c>
      <c r="C34" s="221">
        <v>180000</v>
      </c>
      <c r="D34" s="303">
        <v>1078072.95</v>
      </c>
      <c r="E34" s="313">
        <v>988303.83</v>
      </c>
      <c r="F34" s="323">
        <v>988303.83</v>
      </c>
      <c r="G34" s="230">
        <v>89769.12</v>
      </c>
    </row>
    <row r="35" spans="1:7" x14ac:dyDescent="0.25">
      <c r="A35" s="84" t="s">
        <v>311</v>
      </c>
      <c r="B35" s="200">
        <v>182146.65</v>
      </c>
      <c r="C35" s="221">
        <v>0</v>
      </c>
      <c r="D35" s="224">
        <v>182146.65</v>
      </c>
      <c r="E35" s="313">
        <v>37347.85</v>
      </c>
      <c r="F35" s="323">
        <v>37347.85</v>
      </c>
      <c r="G35" s="230">
        <v>144798.79999999999</v>
      </c>
    </row>
    <row r="36" spans="1:7" x14ac:dyDescent="0.25">
      <c r="A36" s="84" t="s">
        <v>312</v>
      </c>
      <c r="B36" s="200">
        <v>396272.32</v>
      </c>
      <c r="C36" s="221">
        <v>100000</v>
      </c>
      <c r="D36" s="224">
        <v>396272.32</v>
      </c>
      <c r="E36" s="313">
        <v>290958</v>
      </c>
      <c r="F36" s="323">
        <v>290958</v>
      </c>
      <c r="G36" s="230">
        <v>105314.32</v>
      </c>
    </row>
    <row r="37" spans="1:7" x14ac:dyDescent="0.25">
      <c r="A37" s="84" t="s">
        <v>313</v>
      </c>
      <c r="B37" s="200">
        <v>10357488</v>
      </c>
      <c r="C37" s="221">
        <v>0</v>
      </c>
      <c r="D37" s="304">
        <v>10457488</v>
      </c>
      <c r="E37" s="313">
        <v>9456465.4700000007</v>
      </c>
      <c r="F37" s="323">
        <v>9456465.4700000007</v>
      </c>
      <c r="G37" s="230">
        <v>1001022.53</v>
      </c>
    </row>
    <row r="38" spans="1:7" x14ac:dyDescent="0.25">
      <c r="A38" s="83" t="s">
        <v>314</v>
      </c>
      <c r="B38" s="80">
        <f>SUM(B39:B47)</f>
        <v>5000000</v>
      </c>
      <c r="C38" s="161">
        <v>0</v>
      </c>
      <c r="D38" s="161">
        <v>5000000</v>
      </c>
      <c r="E38" s="312">
        <v>885617.09</v>
      </c>
      <c r="F38" s="322">
        <v>885617.09</v>
      </c>
      <c r="G38" s="230">
        <v>4114382.91</v>
      </c>
    </row>
    <row r="39" spans="1:7" x14ac:dyDescent="0.25">
      <c r="A39" s="84" t="s">
        <v>315</v>
      </c>
      <c r="B39" s="202">
        <v>5000000</v>
      </c>
      <c r="C39" s="202">
        <v>0</v>
      </c>
      <c r="D39" s="201">
        <v>5000000</v>
      </c>
      <c r="E39" s="313">
        <v>885617.09</v>
      </c>
      <c r="F39" s="323">
        <v>885617.09</v>
      </c>
      <c r="G39" s="230">
        <v>4114382.91</v>
      </c>
    </row>
    <row r="40" spans="1:7" x14ac:dyDescent="0.25">
      <c r="A40" s="84" t="s">
        <v>316</v>
      </c>
      <c r="B40" s="80"/>
      <c r="C40" s="161"/>
      <c r="D40" s="161">
        <v>0</v>
      </c>
      <c r="E40" s="226"/>
      <c r="F40" s="227"/>
      <c r="G40" s="229">
        <v>0</v>
      </c>
    </row>
    <row r="41" spans="1:7" x14ac:dyDescent="0.25">
      <c r="A41" s="84" t="s">
        <v>317</v>
      </c>
      <c r="B41" s="80"/>
      <c r="C41" s="161"/>
      <c r="D41" s="161">
        <v>0</v>
      </c>
      <c r="E41" s="226"/>
      <c r="F41" s="227"/>
      <c r="G41" s="229">
        <v>0</v>
      </c>
    </row>
    <row r="42" spans="1:7" x14ac:dyDescent="0.25">
      <c r="A42" s="84" t="s">
        <v>318</v>
      </c>
      <c r="B42" s="80"/>
      <c r="C42" s="161"/>
      <c r="D42" s="161">
        <v>0</v>
      </c>
      <c r="E42" s="226"/>
      <c r="F42" s="227"/>
      <c r="G42" s="229">
        <v>0</v>
      </c>
    </row>
    <row r="43" spans="1:7" x14ac:dyDescent="0.25">
      <c r="A43" s="84" t="s">
        <v>319</v>
      </c>
      <c r="B43" s="80"/>
      <c r="C43" s="161"/>
      <c r="D43" s="161">
        <v>0</v>
      </c>
      <c r="E43" s="226"/>
      <c r="F43" s="227"/>
      <c r="G43" s="229">
        <v>0</v>
      </c>
    </row>
    <row r="44" spans="1:7" x14ac:dyDescent="0.25">
      <c r="A44" s="84" t="s">
        <v>320</v>
      </c>
      <c r="B44" s="80"/>
      <c r="C44" s="161"/>
      <c r="D44" s="161">
        <v>0</v>
      </c>
      <c r="E44" s="226"/>
      <c r="F44" s="227"/>
      <c r="G44" s="229">
        <v>0</v>
      </c>
    </row>
    <row r="45" spans="1:7" x14ac:dyDescent="0.25">
      <c r="A45" s="84" t="s">
        <v>321</v>
      </c>
      <c r="B45" s="80"/>
      <c r="C45" s="161"/>
      <c r="D45" s="161">
        <v>0</v>
      </c>
      <c r="E45" s="226"/>
      <c r="F45" s="227"/>
      <c r="G45" s="229">
        <v>0</v>
      </c>
    </row>
    <row r="46" spans="1:7" x14ac:dyDescent="0.25">
      <c r="A46" s="84" t="s">
        <v>322</v>
      </c>
      <c r="B46" s="80"/>
      <c r="C46" s="161"/>
      <c r="D46" s="161">
        <v>0</v>
      </c>
      <c r="E46" s="226"/>
      <c r="F46" s="227"/>
      <c r="G46" s="229">
        <v>0</v>
      </c>
    </row>
    <row r="47" spans="1:7" x14ac:dyDescent="0.25">
      <c r="A47" s="84" t="s">
        <v>323</v>
      </c>
      <c r="B47" s="80"/>
      <c r="C47" s="161"/>
      <c r="D47" s="161">
        <v>0</v>
      </c>
      <c r="E47" s="226"/>
      <c r="F47" s="227"/>
      <c r="G47" s="229">
        <v>0</v>
      </c>
    </row>
    <row r="48" spans="1:7" x14ac:dyDescent="0.25">
      <c r="A48" s="83" t="s">
        <v>324</v>
      </c>
      <c r="B48" s="80">
        <f>SUM(B49:B57)</f>
        <v>3872579.1</v>
      </c>
      <c r="C48" s="222">
        <v>-10000</v>
      </c>
      <c r="D48" s="225">
        <v>3862579.1</v>
      </c>
      <c r="E48" s="314">
        <v>2877493.11</v>
      </c>
      <c r="F48" s="322">
        <v>2877493.11</v>
      </c>
      <c r="G48" s="230">
        <v>985085.99</v>
      </c>
    </row>
    <row r="49" spans="1:7" x14ac:dyDescent="0.25">
      <c r="A49" s="84" t="s">
        <v>325</v>
      </c>
      <c r="B49" s="204">
        <v>322309.90000000002</v>
      </c>
      <c r="C49" s="223">
        <v>50000</v>
      </c>
      <c r="D49" s="225">
        <v>372309.9</v>
      </c>
      <c r="E49" s="315">
        <v>282495.71000000002</v>
      </c>
      <c r="F49" s="323">
        <v>282495.71000000002</v>
      </c>
      <c r="G49" s="230">
        <v>89814.19</v>
      </c>
    </row>
    <row r="50" spans="1:7" x14ac:dyDescent="0.25">
      <c r="A50" s="84" t="s">
        <v>326</v>
      </c>
      <c r="B50" s="203"/>
      <c r="C50" s="222"/>
      <c r="D50" s="225">
        <v>0</v>
      </c>
      <c r="E50" s="314"/>
      <c r="F50" s="322"/>
      <c r="G50" s="230" t="s">
        <v>3306</v>
      </c>
    </row>
    <row r="51" spans="1:7" x14ac:dyDescent="0.25">
      <c r="A51" s="84" t="s">
        <v>327</v>
      </c>
      <c r="B51" s="204">
        <v>60304</v>
      </c>
      <c r="C51" s="223">
        <v>0</v>
      </c>
      <c r="D51" s="225">
        <v>60304</v>
      </c>
      <c r="E51" s="315">
        <v>49000</v>
      </c>
      <c r="F51" s="323">
        <v>49000</v>
      </c>
      <c r="G51" s="230">
        <v>11304</v>
      </c>
    </row>
    <row r="52" spans="1:7" x14ac:dyDescent="0.25">
      <c r="A52" s="84" t="s">
        <v>328</v>
      </c>
      <c r="B52" s="204">
        <v>900000</v>
      </c>
      <c r="C52" s="223">
        <v>310000</v>
      </c>
      <c r="D52" s="305">
        <v>1210000</v>
      </c>
      <c r="E52" s="315">
        <v>1167528.43</v>
      </c>
      <c r="F52" s="323">
        <v>1167528.43</v>
      </c>
      <c r="G52" s="230">
        <v>42471.57</v>
      </c>
    </row>
    <row r="53" spans="1:7" x14ac:dyDescent="0.25">
      <c r="A53" s="84" t="s">
        <v>329</v>
      </c>
      <c r="B53" s="203"/>
      <c r="C53" s="222"/>
      <c r="D53" s="225">
        <v>0</v>
      </c>
      <c r="E53" s="314"/>
      <c r="F53" s="322"/>
      <c r="G53" s="230" t="s">
        <v>3306</v>
      </c>
    </row>
    <row r="54" spans="1:7" x14ac:dyDescent="0.25">
      <c r="A54" s="84" t="s">
        <v>330</v>
      </c>
      <c r="B54" s="204">
        <v>1787894.3</v>
      </c>
      <c r="C54" s="223">
        <v>0</v>
      </c>
      <c r="D54" s="225">
        <v>1787894.3</v>
      </c>
      <c r="E54" s="315">
        <v>1360281.04</v>
      </c>
      <c r="F54" s="323">
        <v>1360281.04</v>
      </c>
      <c r="G54" s="230">
        <v>427613.26</v>
      </c>
    </row>
    <row r="55" spans="1:7" x14ac:dyDescent="0.25">
      <c r="A55" s="84" t="s">
        <v>331</v>
      </c>
      <c r="B55" s="203"/>
      <c r="C55" s="222"/>
      <c r="D55" s="225">
        <v>0</v>
      </c>
      <c r="E55" s="226"/>
      <c r="F55" s="230"/>
      <c r="G55" s="230" t="s">
        <v>3306</v>
      </c>
    </row>
    <row r="56" spans="1:7" x14ac:dyDescent="0.25">
      <c r="A56" s="84" t="s">
        <v>332</v>
      </c>
      <c r="B56" s="203"/>
      <c r="C56" s="222"/>
      <c r="D56" s="225">
        <v>0</v>
      </c>
      <c r="E56" s="226"/>
      <c r="F56" s="230"/>
      <c r="G56" s="230" t="s">
        <v>3306</v>
      </c>
    </row>
    <row r="57" spans="1:7" x14ac:dyDescent="0.25">
      <c r="A57" s="84" t="s">
        <v>333</v>
      </c>
      <c r="B57" s="204">
        <v>802070.9</v>
      </c>
      <c r="C57" s="223">
        <v>-370000</v>
      </c>
      <c r="D57" s="306">
        <v>432070.9</v>
      </c>
      <c r="E57" s="317">
        <v>18187.93</v>
      </c>
      <c r="F57" s="323">
        <v>18187.93</v>
      </c>
      <c r="G57" s="230">
        <v>413882.97</v>
      </c>
    </row>
    <row r="58" spans="1:7" x14ac:dyDescent="0.25">
      <c r="A58" s="83" t="s">
        <v>334</v>
      </c>
      <c r="B58" s="80">
        <f>SUM(B59:B61)</f>
        <v>122531113.87</v>
      </c>
      <c r="C58" s="222">
        <v>-2070000</v>
      </c>
      <c r="D58" s="225">
        <v>120461113.87</v>
      </c>
      <c r="E58" s="316">
        <v>25139938.100000001</v>
      </c>
      <c r="F58" s="322">
        <v>25139938.100000001</v>
      </c>
      <c r="G58" s="230">
        <v>95321175.769999996</v>
      </c>
    </row>
    <row r="59" spans="1:7" x14ac:dyDescent="0.25">
      <c r="A59" s="84" t="s">
        <v>335</v>
      </c>
      <c r="B59" s="206">
        <v>116531113.87</v>
      </c>
      <c r="C59" s="223">
        <v>-4070000</v>
      </c>
      <c r="D59" s="225">
        <v>112461113.87</v>
      </c>
      <c r="E59" s="317">
        <v>18436848.199999999</v>
      </c>
      <c r="F59" s="323">
        <v>18436848.199999999</v>
      </c>
      <c r="G59" s="230">
        <v>94024265.670000002</v>
      </c>
    </row>
    <row r="60" spans="1:7" x14ac:dyDescent="0.25">
      <c r="A60" s="84" t="s">
        <v>336</v>
      </c>
      <c r="B60" s="205"/>
      <c r="C60" s="222"/>
      <c r="D60" s="225">
        <v>0</v>
      </c>
      <c r="E60" s="226"/>
      <c r="F60" s="230"/>
      <c r="G60" s="230" t="s">
        <v>3306</v>
      </c>
    </row>
    <row r="61" spans="1:7" x14ac:dyDescent="0.25">
      <c r="A61" s="84" t="s">
        <v>337</v>
      </c>
      <c r="B61" s="206">
        <v>6000000</v>
      </c>
      <c r="C61" s="223">
        <v>2000000</v>
      </c>
      <c r="D61" s="225">
        <v>8000000</v>
      </c>
      <c r="E61" s="318">
        <v>6703089.9000000004</v>
      </c>
      <c r="F61" s="323">
        <v>6703089.9000000004</v>
      </c>
      <c r="G61" s="230">
        <v>1296910.1000000001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D62" si="1">SUM(C63:C67,C69:C70)</f>
        <v>0</v>
      </c>
      <c r="D62" s="80">
        <f t="shared" si="1"/>
        <v>0</v>
      </c>
      <c r="E62" s="177">
        <v>0</v>
      </c>
      <c r="F62" s="178">
        <v>0</v>
      </c>
      <c r="G62" s="177">
        <v>0</v>
      </c>
    </row>
    <row r="63" spans="1:7" x14ac:dyDescent="0.25">
      <c r="A63" s="84" t="s">
        <v>339</v>
      </c>
      <c r="B63" s="80"/>
      <c r="C63" s="80"/>
      <c r="D63" s="80"/>
      <c r="E63" s="177"/>
      <c r="F63" s="177"/>
      <c r="G63" s="177">
        <v>0</v>
      </c>
    </row>
    <row r="64" spans="1:7" x14ac:dyDescent="0.25">
      <c r="A64" s="84" t="s">
        <v>340</v>
      </c>
      <c r="B64" s="80"/>
      <c r="C64" s="80"/>
      <c r="D64" s="80"/>
      <c r="E64" s="177"/>
      <c r="F64" s="177"/>
      <c r="G64" s="177">
        <v>0</v>
      </c>
    </row>
    <row r="65" spans="1:7" x14ac:dyDescent="0.25">
      <c r="A65" s="84" t="s">
        <v>341</v>
      </c>
      <c r="B65" s="80"/>
      <c r="C65" s="80"/>
      <c r="D65" s="80"/>
      <c r="E65" s="177"/>
      <c r="F65" s="177"/>
      <c r="G65" s="177">
        <v>0</v>
      </c>
    </row>
    <row r="66" spans="1:7" x14ac:dyDescent="0.25">
      <c r="A66" s="84" t="s">
        <v>342</v>
      </c>
      <c r="B66" s="80"/>
      <c r="C66" s="80"/>
      <c r="D66" s="80"/>
      <c r="E66" s="177"/>
      <c r="F66" s="177"/>
      <c r="G66" s="177">
        <v>0</v>
      </c>
    </row>
    <row r="67" spans="1:7" x14ac:dyDescent="0.25">
      <c r="A67" s="84" t="s">
        <v>343</v>
      </c>
      <c r="B67" s="80"/>
      <c r="C67" s="80"/>
      <c r="D67" s="80"/>
      <c r="E67" s="177"/>
      <c r="F67" s="177"/>
      <c r="G67" s="177">
        <v>0</v>
      </c>
    </row>
    <row r="68" spans="1:7" x14ac:dyDescent="0.25">
      <c r="A68" s="84" t="s">
        <v>3301</v>
      </c>
      <c r="B68" s="80"/>
      <c r="C68" s="80"/>
      <c r="D68" s="80"/>
      <c r="E68" s="177"/>
      <c r="F68" s="177"/>
      <c r="G68" s="177">
        <v>0</v>
      </c>
    </row>
    <row r="69" spans="1:7" x14ac:dyDescent="0.25">
      <c r="A69" s="84" t="s">
        <v>345</v>
      </c>
      <c r="B69" s="80"/>
      <c r="C69" s="80"/>
      <c r="D69" s="80"/>
      <c r="E69" s="177"/>
      <c r="F69" s="177"/>
      <c r="G69" s="177">
        <v>0</v>
      </c>
    </row>
    <row r="70" spans="1:7" x14ac:dyDescent="0.25">
      <c r="A70" s="84" t="s">
        <v>346</v>
      </c>
      <c r="B70" s="80"/>
      <c r="C70" s="80"/>
      <c r="D70" s="80"/>
      <c r="E70" s="177"/>
      <c r="F70" s="177"/>
      <c r="G70" s="177">
        <v>0</v>
      </c>
    </row>
    <row r="71" spans="1:7" x14ac:dyDescent="0.25">
      <c r="A71" s="83" t="s">
        <v>347</v>
      </c>
      <c r="B71" s="80"/>
      <c r="C71" s="80"/>
      <c r="D71" s="80"/>
      <c r="E71" s="177">
        <v>0</v>
      </c>
      <c r="F71" s="177">
        <v>0</v>
      </c>
      <c r="G71" s="177">
        <v>0</v>
      </c>
    </row>
    <row r="72" spans="1:7" x14ac:dyDescent="0.25">
      <c r="A72" s="84" t="s">
        <v>348</v>
      </c>
      <c r="B72" s="80"/>
      <c r="C72" s="80"/>
      <c r="D72" s="80"/>
      <c r="E72" s="177"/>
      <c r="F72" s="177"/>
      <c r="G72" s="177">
        <v>0</v>
      </c>
    </row>
    <row r="73" spans="1:7" x14ac:dyDescent="0.25">
      <c r="A73" s="84" t="s">
        <v>349</v>
      </c>
      <c r="B73" s="80"/>
      <c r="C73" s="80"/>
      <c r="D73" s="80"/>
      <c r="E73" s="177"/>
      <c r="F73" s="177"/>
      <c r="G73" s="177">
        <v>0</v>
      </c>
    </row>
    <row r="74" spans="1:7" x14ac:dyDescent="0.25">
      <c r="A74" s="84" t="s">
        <v>350</v>
      </c>
      <c r="B74" s="80"/>
      <c r="C74" s="80"/>
      <c r="D74" s="80"/>
      <c r="E74" s="177"/>
      <c r="F74" s="177"/>
      <c r="G74" s="177">
        <v>0</v>
      </c>
    </row>
    <row r="75" spans="1:7" x14ac:dyDescent="0.25">
      <c r="A75" s="83" t="s">
        <v>351</v>
      </c>
      <c r="B75" s="80"/>
      <c r="C75" s="80"/>
      <c r="D75" s="80"/>
      <c r="E75" s="177">
        <v>0</v>
      </c>
      <c r="F75" s="177">
        <v>0</v>
      </c>
      <c r="G75" s="177">
        <v>0</v>
      </c>
    </row>
    <row r="76" spans="1:7" x14ac:dyDescent="0.25">
      <c r="A76" s="84" t="s">
        <v>352</v>
      </c>
      <c r="B76" s="80"/>
      <c r="C76" s="80"/>
      <c r="D76" s="80"/>
      <c r="E76" s="177"/>
      <c r="F76" s="177"/>
      <c r="G76" s="177">
        <v>0</v>
      </c>
    </row>
    <row r="77" spans="1:7" x14ac:dyDescent="0.25">
      <c r="A77" s="84" t="s">
        <v>353</v>
      </c>
      <c r="B77" s="80"/>
      <c r="C77" s="80"/>
      <c r="D77" s="80"/>
      <c r="E77" s="177"/>
      <c r="F77" s="177"/>
      <c r="G77" s="177">
        <v>0</v>
      </c>
    </row>
    <row r="78" spans="1:7" x14ac:dyDescent="0.25">
      <c r="A78" s="84" t="s">
        <v>354</v>
      </c>
      <c r="B78" s="80"/>
      <c r="C78" s="80"/>
      <c r="D78" s="80"/>
      <c r="E78" s="177"/>
      <c r="F78" s="177"/>
      <c r="G78" s="177">
        <v>0</v>
      </c>
    </row>
    <row r="79" spans="1:7" x14ac:dyDescent="0.25">
      <c r="A79" s="84" t="s">
        <v>355</v>
      </c>
      <c r="B79" s="80"/>
      <c r="C79" s="80"/>
      <c r="D79" s="80"/>
      <c r="E79" s="177"/>
      <c r="F79" s="177"/>
      <c r="G79" s="177">
        <v>0</v>
      </c>
    </row>
    <row r="80" spans="1:7" x14ac:dyDescent="0.25">
      <c r="A80" s="84" t="s">
        <v>356</v>
      </c>
      <c r="B80" s="80"/>
      <c r="C80" s="80"/>
      <c r="D80" s="80"/>
      <c r="E80" s="177"/>
      <c r="F80" s="177"/>
      <c r="G80" s="177">
        <v>0</v>
      </c>
    </row>
    <row r="81" spans="1:7" x14ac:dyDescent="0.25">
      <c r="A81" s="84" t="s">
        <v>357</v>
      </c>
      <c r="B81" s="80"/>
      <c r="C81" s="80"/>
      <c r="D81" s="80"/>
      <c r="E81" s="177"/>
      <c r="F81" s="177"/>
      <c r="G81" s="177">
        <v>0</v>
      </c>
    </row>
    <row r="82" spans="1:7" x14ac:dyDescent="0.25">
      <c r="A82" s="84" t="s">
        <v>358</v>
      </c>
      <c r="B82" s="80"/>
      <c r="C82" s="80"/>
      <c r="D82" s="80"/>
      <c r="E82" s="177"/>
      <c r="F82" s="177"/>
      <c r="G82" s="177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23000000</v>
      </c>
      <c r="C84" s="79">
        <f t="shared" ref="C84:D84" si="2">SUM(C85,C93,C103,C113,C123,C133,C137,C146,C150)</f>
        <v>0</v>
      </c>
      <c r="D84" s="79">
        <f t="shared" si="2"/>
        <v>23000000</v>
      </c>
      <c r="E84" s="321">
        <v>8627801.5500000007</v>
      </c>
      <c r="F84" s="321">
        <v>8627801.5500000007</v>
      </c>
      <c r="G84" s="324">
        <v>14372198.449999999</v>
      </c>
    </row>
    <row r="85" spans="1:7" x14ac:dyDescent="0.25">
      <c r="A85" s="83" t="s">
        <v>286</v>
      </c>
      <c r="B85" s="80"/>
      <c r="C85" s="80"/>
      <c r="D85" s="80"/>
      <c r="E85" s="228"/>
      <c r="F85" s="80"/>
      <c r="G85" s="80"/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/>
      <c r="C93" s="80"/>
      <c r="D93" s="80"/>
      <c r="E93" s="80"/>
      <c r="F93" s="80"/>
      <c r="G93" s="80"/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162">
        <v>0</v>
      </c>
      <c r="D102" s="162">
        <v>0</v>
      </c>
      <c r="E102" s="178">
        <v>0</v>
      </c>
      <c r="F102" s="178">
        <v>0</v>
      </c>
      <c r="G102" s="178">
        <v>0</v>
      </c>
    </row>
    <row r="103" spans="1:7" x14ac:dyDescent="0.25">
      <c r="A103" s="83" t="s">
        <v>304</v>
      </c>
      <c r="B103" s="80"/>
      <c r="C103" s="80"/>
      <c r="D103" s="80"/>
      <c r="E103" s="178"/>
      <c r="F103" s="178"/>
      <c r="G103" s="178">
        <v>0</v>
      </c>
    </row>
    <row r="104" spans="1:7" x14ac:dyDescent="0.25">
      <c r="A104" s="84" t="s">
        <v>305</v>
      </c>
      <c r="B104" s="80"/>
      <c r="C104" s="80"/>
      <c r="D104" s="80"/>
      <c r="E104" s="178"/>
      <c r="F104" s="178"/>
      <c r="G104" s="178">
        <v>0</v>
      </c>
    </row>
    <row r="105" spans="1:7" x14ac:dyDescent="0.25">
      <c r="A105" s="84" t="s">
        <v>306</v>
      </c>
      <c r="B105" s="80"/>
      <c r="C105" s="80"/>
      <c r="D105" s="80"/>
      <c r="E105" s="178"/>
      <c r="F105" s="178"/>
      <c r="G105" s="178">
        <v>0</v>
      </c>
    </row>
    <row r="106" spans="1:7" x14ac:dyDescent="0.25">
      <c r="A106" s="84" t="s">
        <v>307</v>
      </c>
      <c r="B106" s="80"/>
      <c r="C106" s="80"/>
      <c r="D106" s="80"/>
      <c r="E106" s="178"/>
      <c r="F106" s="178"/>
      <c r="G106" s="178">
        <v>0</v>
      </c>
    </row>
    <row r="107" spans="1:7" x14ac:dyDescent="0.25">
      <c r="A107" s="84" t="s">
        <v>308</v>
      </c>
      <c r="B107" s="80"/>
      <c r="C107" s="80"/>
      <c r="D107" s="80"/>
      <c r="E107" s="178"/>
      <c r="F107" s="178"/>
      <c r="G107" s="178">
        <v>0</v>
      </c>
    </row>
    <row r="108" spans="1:7" x14ac:dyDescent="0.25">
      <c r="A108" s="84" t="s">
        <v>309</v>
      </c>
      <c r="B108" s="80"/>
      <c r="C108" s="80"/>
      <c r="D108" s="80"/>
      <c r="E108" s="178"/>
      <c r="F108" s="178"/>
      <c r="G108" s="178">
        <v>0</v>
      </c>
    </row>
    <row r="109" spans="1:7" x14ac:dyDescent="0.25">
      <c r="A109" s="84" t="s">
        <v>310</v>
      </c>
      <c r="B109" s="80"/>
      <c r="C109" s="80"/>
      <c r="D109" s="80"/>
      <c r="E109" s="178"/>
      <c r="F109" s="178"/>
      <c r="G109" s="178">
        <v>0</v>
      </c>
    </row>
    <row r="110" spans="1:7" x14ac:dyDescent="0.25">
      <c r="A110" s="84" t="s">
        <v>311</v>
      </c>
      <c r="B110" s="80"/>
      <c r="C110" s="80"/>
      <c r="D110" s="80"/>
      <c r="E110" s="178"/>
      <c r="F110" s="178"/>
      <c r="G110" s="178">
        <v>0</v>
      </c>
    </row>
    <row r="111" spans="1:7" x14ac:dyDescent="0.25">
      <c r="A111" s="84" t="s">
        <v>312</v>
      </c>
      <c r="B111" s="80"/>
      <c r="C111" s="80"/>
      <c r="D111" s="80"/>
      <c r="E111" s="180"/>
      <c r="F111" s="180"/>
      <c r="G111" s="178"/>
    </row>
    <row r="112" spans="1:7" x14ac:dyDescent="0.25">
      <c r="A112" s="84" t="s">
        <v>313</v>
      </c>
      <c r="B112" s="80"/>
      <c r="C112" s="164">
        <v>0</v>
      </c>
      <c r="D112" s="163"/>
      <c r="E112" s="178"/>
      <c r="F112" s="178"/>
      <c r="G112" s="178"/>
    </row>
    <row r="113" spans="1:7" x14ac:dyDescent="0.25">
      <c r="A113" s="83" t="s">
        <v>314</v>
      </c>
      <c r="B113" s="80"/>
      <c r="C113" s="163">
        <v>0</v>
      </c>
      <c r="D113" s="163"/>
      <c r="E113" s="180"/>
      <c r="F113" s="180"/>
      <c r="G113" s="178"/>
    </row>
    <row r="114" spans="1:7" x14ac:dyDescent="0.25">
      <c r="A114" s="84" t="s">
        <v>315</v>
      </c>
      <c r="B114" s="80"/>
      <c r="C114" s="164">
        <v>0</v>
      </c>
      <c r="D114" s="163"/>
      <c r="E114" s="178"/>
      <c r="F114" s="178"/>
      <c r="G114" s="178"/>
    </row>
    <row r="115" spans="1:7" x14ac:dyDescent="0.25">
      <c r="A115" s="84" t="s">
        <v>316</v>
      </c>
      <c r="B115" s="80"/>
      <c r="C115" s="80"/>
      <c r="D115" s="80"/>
      <c r="E115" s="178"/>
      <c r="F115" s="178"/>
      <c r="G115" s="178">
        <v>0</v>
      </c>
    </row>
    <row r="116" spans="1:7" x14ac:dyDescent="0.25">
      <c r="A116" s="84" t="s">
        <v>317</v>
      </c>
      <c r="B116" s="80"/>
      <c r="C116" s="80"/>
      <c r="D116" s="80"/>
      <c r="E116" s="178"/>
      <c r="F116" s="178"/>
      <c r="G116" s="178">
        <v>0</v>
      </c>
    </row>
    <row r="117" spans="1:7" x14ac:dyDescent="0.25">
      <c r="A117" s="84" t="s">
        <v>318</v>
      </c>
      <c r="B117" s="80"/>
      <c r="C117" s="80"/>
      <c r="D117" s="80"/>
      <c r="E117" s="178"/>
      <c r="F117" s="178"/>
      <c r="G117" s="178">
        <v>0</v>
      </c>
    </row>
    <row r="118" spans="1:7" x14ac:dyDescent="0.25">
      <c r="A118" s="84" t="s">
        <v>319</v>
      </c>
      <c r="B118" s="80"/>
      <c r="C118" s="80"/>
      <c r="D118" s="80"/>
      <c r="E118" s="178"/>
      <c r="F118" s="178"/>
      <c r="G118" s="178">
        <v>0</v>
      </c>
    </row>
    <row r="119" spans="1:7" x14ac:dyDescent="0.25">
      <c r="A119" s="84" t="s">
        <v>320</v>
      </c>
      <c r="B119" s="80"/>
      <c r="C119" s="80"/>
      <c r="D119" s="80"/>
      <c r="E119" s="178"/>
      <c r="F119" s="178"/>
      <c r="G119" s="178">
        <v>0</v>
      </c>
    </row>
    <row r="120" spans="1:7" x14ac:dyDescent="0.25">
      <c r="A120" s="84" t="s">
        <v>321</v>
      </c>
      <c r="B120" s="80"/>
      <c r="C120" s="80"/>
      <c r="D120" s="80"/>
      <c r="E120" s="178"/>
      <c r="F120" s="178"/>
      <c r="G120" s="178">
        <v>0</v>
      </c>
    </row>
    <row r="121" spans="1:7" x14ac:dyDescent="0.25">
      <c r="A121" s="84" t="s">
        <v>322</v>
      </c>
      <c r="B121" s="80"/>
      <c r="C121" s="80"/>
      <c r="D121" s="80"/>
      <c r="E121" s="178"/>
      <c r="F121" s="178"/>
      <c r="G121" s="178">
        <v>0</v>
      </c>
    </row>
    <row r="122" spans="1:7" x14ac:dyDescent="0.25">
      <c r="A122" s="84" t="s">
        <v>323</v>
      </c>
      <c r="B122" s="80"/>
      <c r="C122" s="80"/>
      <c r="D122" s="80"/>
      <c r="E122" s="178">
        <v>0</v>
      </c>
      <c r="F122" s="178">
        <v>0</v>
      </c>
      <c r="G122" s="178">
        <v>0</v>
      </c>
    </row>
    <row r="123" spans="1:7" x14ac:dyDescent="0.25">
      <c r="A123" s="83" t="s">
        <v>324</v>
      </c>
      <c r="B123" s="80"/>
      <c r="C123" s="80"/>
      <c r="D123" s="80"/>
      <c r="E123" s="178"/>
      <c r="F123" s="178"/>
      <c r="G123" s="178">
        <v>0</v>
      </c>
    </row>
    <row r="124" spans="1:7" x14ac:dyDescent="0.25">
      <c r="A124" s="84" t="s">
        <v>325</v>
      </c>
      <c r="B124" s="80"/>
      <c r="C124" s="80"/>
      <c r="D124" s="80"/>
      <c r="E124" s="178"/>
      <c r="F124" s="178"/>
      <c r="G124" s="178">
        <v>0</v>
      </c>
    </row>
    <row r="125" spans="1:7" x14ac:dyDescent="0.25">
      <c r="A125" s="84" t="s">
        <v>326</v>
      </c>
      <c r="B125" s="80"/>
      <c r="C125" s="80"/>
      <c r="D125" s="80"/>
      <c r="E125" s="178"/>
      <c r="F125" s="178"/>
      <c r="G125" s="178">
        <v>0</v>
      </c>
    </row>
    <row r="126" spans="1:7" x14ac:dyDescent="0.25">
      <c r="A126" s="84" t="s">
        <v>327</v>
      </c>
      <c r="B126" s="80"/>
      <c r="C126" s="80"/>
      <c r="D126" s="80"/>
      <c r="E126" s="178"/>
      <c r="F126" s="178"/>
      <c r="G126" s="178">
        <v>0</v>
      </c>
    </row>
    <row r="127" spans="1:7" x14ac:dyDescent="0.25">
      <c r="A127" s="84" t="s">
        <v>328</v>
      </c>
      <c r="B127" s="80"/>
      <c r="C127" s="80"/>
      <c r="D127" s="80"/>
      <c r="E127" s="178"/>
      <c r="F127" s="178"/>
      <c r="G127" s="178">
        <v>0</v>
      </c>
    </row>
    <row r="128" spans="1:7" x14ac:dyDescent="0.25">
      <c r="A128" s="84" t="s">
        <v>329</v>
      </c>
      <c r="B128" s="80"/>
      <c r="C128" s="80"/>
      <c r="D128" s="80"/>
      <c r="E128" s="178"/>
      <c r="F128" s="178"/>
      <c r="G128" s="178">
        <v>0</v>
      </c>
    </row>
    <row r="129" spans="1:7" x14ac:dyDescent="0.25">
      <c r="A129" s="84" t="s">
        <v>330</v>
      </c>
      <c r="B129" s="80"/>
      <c r="C129" s="80"/>
      <c r="D129" s="80"/>
      <c r="E129" s="178"/>
      <c r="F129" s="178"/>
      <c r="G129" s="178">
        <v>0</v>
      </c>
    </row>
    <row r="130" spans="1:7" x14ac:dyDescent="0.25">
      <c r="A130" s="84" t="s">
        <v>331</v>
      </c>
      <c r="B130" s="80"/>
      <c r="C130" s="80"/>
      <c r="D130" s="80"/>
      <c r="E130" s="178"/>
      <c r="F130" s="178"/>
      <c r="G130" s="178">
        <v>0</v>
      </c>
    </row>
    <row r="131" spans="1:7" x14ac:dyDescent="0.25">
      <c r="A131" s="84" t="s">
        <v>332</v>
      </c>
      <c r="B131" s="80"/>
      <c r="C131" s="80"/>
      <c r="D131" s="80"/>
      <c r="E131" s="178"/>
      <c r="F131" s="178"/>
      <c r="G131" s="178">
        <v>0</v>
      </c>
    </row>
    <row r="132" spans="1:7" x14ac:dyDescent="0.25">
      <c r="A132" s="84" t="s">
        <v>333</v>
      </c>
      <c r="B132" s="80"/>
      <c r="C132" s="80"/>
      <c r="D132" s="80"/>
      <c r="E132" s="178"/>
      <c r="F132" s="178"/>
      <c r="G132" s="178"/>
    </row>
    <row r="133" spans="1:7" x14ac:dyDescent="0.25">
      <c r="A133" s="83" t="s">
        <v>334</v>
      </c>
      <c r="B133" s="80">
        <f>SUM(B134:B136)</f>
        <v>23000000</v>
      </c>
      <c r="C133" s="165">
        <v>0</v>
      </c>
      <c r="D133" s="165">
        <v>23000000</v>
      </c>
      <c r="E133" s="319">
        <v>8627801.5500000007</v>
      </c>
      <c r="F133" s="322">
        <v>8627801.5500000007</v>
      </c>
      <c r="G133" s="325">
        <v>14372198.449999999</v>
      </c>
    </row>
    <row r="134" spans="1:7" x14ac:dyDescent="0.25">
      <c r="A134" s="84" t="s">
        <v>335</v>
      </c>
      <c r="B134" s="208">
        <v>23000000</v>
      </c>
      <c r="C134" s="208">
        <v>0</v>
      </c>
      <c r="D134" s="207">
        <v>23000000</v>
      </c>
      <c r="E134" s="320">
        <v>8627801.5500000007</v>
      </c>
      <c r="F134" s="323">
        <v>8627801.5500000007</v>
      </c>
      <c r="G134" s="325">
        <v>14372198.449999999</v>
      </c>
    </row>
    <row r="135" spans="1:7" x14ac:dyDescent="0.25">
      <c r="A135" s="84" t="s">
        <v>336</v>
      </c>
      <c r="B135" s="80"/>
      <c r="C135" s="80"/>
      <c r="D135" s="80"/>
      <c r="E135" s="178"/>
      <c r="F135" s="178"/>
      <c r="G135" s="178">
        <v>0</v>
      </c>
    </row>
    <row r="136" spans="1:7" x14ac:dyDescent="0.25">
      <c r="A136" s="84" t="s">
        <v>337</v>
      </c>
      <c r="B136" s="80"/>
      <c r="C136" s="80"/>
      <c r="D136" s="80"/>
      <c r="E136" s="178">
        <v>0</v>
      </c>
      <c r="F136" s="178">
        <v>0</v>
      </c>
      <c r="G136" s="178">
        <v>0</v>
      </c>
    </row>
    <row r="137" spans="1:7" x14ac:dyDescent="0.25">
      <c r="A137" s="83" t="s">
        <v>338</v>
      </c>
      <c r="B137" s="80"/>
      <c r="C137" s="80"/>
      <c r="D137" s="80"/>
      <c r="E137" s="178"/>
      <c r="F137" s="178"/>
      <c r="G137" s="178">
        <v>0</v>
      </c>
    </row>
    <row r="138" spans="1:7" x14ac:dyDescent="0.25">
      <c r="A138" s="84" t="s">
        <v>339</v>
      </c>
      <c r="B138" s="80"/>
      <c r="C138" s="80"/>
      <c r="D138" s="80"/>
      <c r="E138" s="178"/>
      <c r="F138" s="178"/>
      <c r="G138" s="178">
        <v>0</v>
      </c>
    </row>
    <row r="139" spans="1:7" x14ac:dyDescent="0.25">
      <c r="A139" s="84" t="s">
        <v>340</v>
      </c>
      <c r="B139" s="80"/>
      <c r="C139" s="80"/>
      <c r="D139" s="80"/>
      <c r="E139" s="178"/>
      <c r="F139" s="178"/>
      <c r="G139" s="178">
        <v>0</v>
      </c>
    </row>
    <row r="140" spans="1:7" x14ac:dyDescent="0.25">
      <c r="A140" s="84" t="s">
        <v>341</v>
      </c>
      <c r="B140" s="80"/>
      <c r="C140" s="80"/>
      <c r="D140" s="80"/>
      <c r="E140" s="178"/>
      <c r="F140" s="178"/>
      <c r="G140" s="178">
        <v>0</v>
      </c>
    </row>
    <row r="141" spans="1:7" x14ac:dyDescent="0.25">
      <c r="A141" s="84" t="s">
        <v>342</v>
      </c>
      <c r="B141" s="80"/>
      <c r="C141" s="80"/>
      <c r="D141" s="80"/>
      <c r="E141" s="178"/>
      <c r="F141" s="178"/>
      <c r="G141" s="178">
        <v>0</v>
      </c>
    </row>
    <row r="142" spans="1:7" x14ac:dyDescent="0.25">
      <c r="A142" s="84" t="s">
        <v>343</v>
      </c>
      <c r="B142" s="80"/>
      <c r="C142" s="80"/>
      <c r="D142" s="80"/>
      <c r="E142" s="178"/>
      <c r="F142" s="178"/>
      <c r="G142" s="178">
        <v>0</v>
      </c>
    </row>
    <row r="143" spans="1:7" x14ac:dyDescent="0.25">
      <c r="A143" s="84" t="s">
        <v>3301</v>
      </c>
      <c r="B143" s="80"/>
      <c r="C143" s="80"/>
      <c r="D143" s="80"/>
      <c r="E143" s="178"/>
      <c r="F143" s="178"/>
      <c r="G143" s="178">
        <v>0</v>
      </c>
    </row>
    <row r="144" spans="1:7" x14ac:dyDescent="0.25">
      <c r="A144" s="84" t="s">
        <v>345</v>
      </c>
      <c r="B144" s="80"/>
      <c r="C144" s="80"/>
      <c r="D144" s="80"/>
      <c r="E144" s="178"/>
      <c r="F144" s="178"/>
      <c r="G144" s="178">
        <v>0</v>
      </c>
    </row>
    <row r="145" spans="1:7" x14ac:dyDescent="0.25">
      <c r="A145" s="84" t="s">
        <v>346</v>
      </c>
      <c r="B145" s="80"/>
      <c r="C145" s="80"/>
      <c r="D145" s="80"/>
      <c r="E145" s="178">
        <v>0</v>
      </c>
      <c r="F145" s="178">
        <v>0</v>
      </c>
      <c r="G145" s="178">
        <v>0</v>
      </c>
    </row>
    <row r="146" spans="1:7" x14ac:dyDescent="0.25">
      <c r="A146" s="83" t="s">
        <v>347</v>
      </c>
      <c r="B146" s="80"/>
      <c r="C146" s="80"/>
      <c r="D146" s="80"/>
      <c r="E146" s="178"/>
      <c r="F146" s="178"/>
      <c r="G146" s="178">
        <v>0</v>
      </c>
    </row>
    <row r="147" spans="1:7" x14ac:dyDescent="0.25">
      <c r="A147" s="84" t="s">
        <v>348</v>
      </c>
      <c r="B147" s="80"/>
      <c r="C147" s="80"/>
      <c r="D147" s="80"/>
      <c r="E147" s="178"/>
      <c r="F147" s="178"/>
      <c r="G147" s="178">
        <v>0</v>
      </c>
    </row>
    <row r="148" spans="1:7" x14ac:dyDescent="0.25">
      <c r="A148" s="84" t="s">
        <v>349</v>
      </c>
      <c r="B148" s="80"/>
      <c r="C148" s="80"/>
      <c r="D148" s="80"/>
      <c r="E148" s="178"/>
      <c r="F148" s="178"/>
      <c r="G148" s="178">
        <v>0</v>
      </c>
    </row>
    <row r="149" spans="1:7" x14ac:dyDescent="0.25">
      <c r="A149" s="84" t="s">
        <v>350</v>
      </c>
      <c r="B149" s="80"/>
      <c r="C149" s="80"/>
      <c r="D149" s="80"/>
      <c r="E149" s="178">
        <v>0</v>
      </c>
      <c r="F149" s="178">
        <v>0</v>
      </c>
      <c r="G149" s="178">
        <v>0</v>
      </c>
    </row>
    <row r="150" spans="1:7" x14ac:dyDescent="0.25">
      <c r="A150" s="83" t="s">
        <v>351</v>
      </c>
      <c r="B150" s="80"/>
      <c r="C150" s="80"/>
      <c r="D150" s="80"/>
      <c r="E150" s="178"/>
      <c r="F150" s="178"/>
      <c r="G150" s="178">
        <v>0</v>
      </c>
    </row>
    <row r="151" spans="1:7" x14ac:dyDescent="0.25">
      <c r="A151" s="84" t="s">
        <v>352</v>
      </c>
      <c r="B151" s="80"/>
      <c r="C151" s="80"/>
      <c r="D151" s="80"/>
      <c r="E151" s="178"/>
      <c r="F151" s="178"/>
      <c r="G151" s="178">
        <v>0</v>
      </c>
    </row>
    <row r="152" spans="1:7" x14ac:dyDescent="0.25">
      <c r="A152" s="84" t="s">
        <v>353</v>
      </c>
      <c r="B152" s="80"/>
      <c r="C152" s="80"/>
      <c r="D152" s="80"/>
      <c r="E152" s="178"/>
      <c r="F152" s="178"/>
      <c r="G152" s="178">
        <v>0</v>
      </c>
    </row>
    <row r="153" spans="1:7" x14ac:dyDescent="0.25">
      <c r="A153" s="84" t="s">
        <v>354</v>
      </c>
      <c r="B153" s="80"/>
      <c r="C153" s="80"/>
      <c r="D153" s="80"/>
      <c r="E153" s="178"/>
      <c r="F153" s="178"/>
      <c r="G153" s="178">
        <v>0</v>
      </c>
    </row>
    <row r="154" spans="1:7" x14ac:dyDescent="0.25">
      <c r="A154" s="42" t="s">
        <v>355</v>
      </c>
      <c r="B154" s="80"/>
      <c r="C154" s="80"/>
      <c r="D154" s="80"/>
      <c r="E154" s="178"/>
      <c r="F154" s="178"/>
      <c r="G154" s="178">
        <v>0</v>
      </c>
    </row>
    <row r="155" spans="1:7" x14ac:dyDescent="0.25">
      <c r="A155" s="84" t="s">
        <v>356</v>
      </c>
      <c r="B155" s="80"/>
      <c r="C155" s="80"/>
      <c r="D155" s="80"/>
      <c r="E155" s="178"/>
      <c r="F155" s="178"/>
      <c r="G155" s="178">
        <v>0</v>
      </c>
    </row>
    <row r="156" spans="1:7" x14ac:dyDescent="0.25">
      <c r="A156" s="84" t="s">
        <v>357</v>
      </c>
      <c r="B156" s="80"/>
      <c r="C156" s="80"/>
      <c r="D156" s="80"/>
      <c r="E156" s="178"/>
      <c r="F156" s="178"/>
      <c r="G156" s="178">
        <v>0</v>
      </c>
    </row>
    <row r="157" spans="1:7" x14ac:dyDescent="0.25">
      <c r="A157" s="84" t="s">
        <v>358</v>
      </c>
      <c r="B157" s="80"/>
      <c r="C157" s="80"/>
      <c r="D157" s="80"/>
      <c r="E157" s="179"/>
      <c r="F157" s="179"/>
      <c r="G157" s="179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276970479</v>
      </c>
      <c r="C159" s="159">
        <f>C9+C84+C102</f>
        <v>0</v>
      </c>
      <c r="D159" s="159">
        <f>D9+D84+D102</f>
        <v>276970479</v>
      </c>
      <c r="E159" s="159">
        <f t="shared" ref="E159:G159" si="3">E9+E84</f>
        <v>143443566.06000003</v>
      </c>
      <c r="F159" s="159">
        <f t="shared" si="3"/>
        <v>143443566.06000003</v>
      </c>
      <c r="G159" s="159">
        <f t="shared" si="3"/>
        <v>133526912.94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1.9291338582677167" bottom="0.35433070866141736" header="0.31496062992125984" footer="0.31496062992125984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253970479</v>
      </c>
      <c r="Q2" s="18">
        <f>'Formato 6 a)'!C9</f>
        <v>0</v>
      </c>
      <c r="R2" s="18">
        <f>'Formato 6 a)'!D9</f>
        <v>253970479</v>
      </c>
      <c r="S2" s="18">
        <f>'Formato 6 a)'!E9</f>
        <v>134815764.51000002</v>
      </c>
      <c r="T2" s="18">
        <f>'Formato 6 a)'!F9</f>
        <v>134815764.51000002</v>
      </c>
      <c r="U2" s="18">
        <f>'Formato 6 a)'!G9</f>
        <v>119154714.48999999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58512122.450000003</v>
      </c>
      <c r="Q3" s="18">
        <f>'Formato 6 a)'!C10</f>
        <v>0</v>
      </c>
      <c r="R3" s="18">
        <f>'Formato 6 a)'!D10</f>
        <v>58512122.450000003</v>
      </c>
      <c r="S3" s="18">
        <f>'Formato 6 a)'!E10</f>
        <v>53340692.260000005</v>
      </c>
      <c r="T3" s="18">
        <f>'Formato 6 a)'!F10</f>
        <v>53340692.260000005</v>
      </c>
      <c r="U3" s="18">
        <f>'Formato 6 a)'!G10</f>
        <v>5171430.1900000004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34335422.579999998</v>
      </c>
      <c r="Q4" s="18">
        <f>'Formato 6 a)'!C11</f>
        <v>0</v>
      </c>
      <c r="R4" s="18">
        <f>'Formato 6 a)'!D11</f>
        <v>34335422.579999998</v>
      </c>
      <c r="S4" s="18">
        <f>'Formato 6 a)'!E11</f>
        <v>33492770.82</v>
      </c>
      <c r="T4" s="18">
        <f>'Formato 6 a)'!F11</f>
        <v>33492770.82</v>
      </c>
      <c r="U4" s="18">
        <f>'Formato 6 a)'!G11</f>
        <v>842651.76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600000</v>
      </c>
      <c r="Q5" s="18">
        <f>'Formato 6 a)'!C12</f>
        <v>0</v>
      </c>
      <c r="R5" s="18">
        <f>'Formato 6 a)'!D12</f>
        <v>600000</v>
      </c>
      <c r="S5" s="18">
        <f>'Formato 6 a)'!E12</f>
        <v>595288.81999999995</v>
      </c>
      <c r="T5" s="18">
        <f>'Formato 6 a)'!F12</f>
        <v>595288.81999999995</v>
      </c>
      <c r="U5" s="18">
        <f>'Formato 6 a)'!G12</f>
        <v>4711.18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5289568.3499999996</v>
      </c>
      <c r="Q6" s="18">
        <f>'Formato 6 a)'!C13</f>
        <v>0</v>
      </c>
      <c r="R6" s="18">
        <f>'Formato 6 a)'!D13</f>
        <v>5289568.3499999996</v>
      </c>
      <c r="S6" s="18">
        <f>'Formato 6 a)'!E13</f>
        <v>4367764.99</v>
      </c>
      <c r="T6" s="18">
        <f>'Formato 6 a)'!F13</f>
        <v>4367764.99</v>
      </c>
      <c r="U6" s="18">
        <f>'Formato 6 a)'!G13</f>
        <v>921803.36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9199999.9600000009</v>
      </c>
      <c r="Q7" s="18">
        <f>'Formato 6 a)'!C14</f>
        <v>0</v>
      </c>
      <c r="R7" s="18">
        <f>'Formato 6 a)'!D14</f>
        <v>9199999.9600000009</v>
      </c>
      <c r="S7" s="18">
        <f>'Formato 6 a)'!E14</f>
        <v>6539075.4299999997</v>
      </c>
      <c r="T7" s="18">
        <f>'Formato 6 a)'!F14</f>
        <v>6539075.4299999997</v>
      </c>
      <c r="U7" s="18">
        <f>'Formato 6 a)'!G14</f>
        <v>2660924.5299999998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9087131.5600000005</v>
      </c>
      <c r="Q8" s="18">
        <f>'Formato 6 a)'!C15</f>
        <v>0</v>
      </c>
      <c r="R8" s="18">
        <f>'Formato 6 a)'!D15</f>
        <v>9087131.5600000005</v>
      </c>
      <c r="S8" s="18">
        <f>'Formato 6 a)'!E15</f>
        <v>8345792.2000000002</v>
      </c>
      <c r="T8" s="18">
        <f>'Formato 6 a)'!F15</f>
        <v>8345792.2000000002</v>
      </c>
      <c r="U8" s="18">
        <f>'Formato 6 a)'!G15</f>
        <v>741339.36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 t="str">
        <f>'Formato 6 a)'!G16</f>
        <v xml:space="preserve">                                          -  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 t="str">
        <f>'Formato 6 a)'!G17</f>
        <v xml:space="preserve">                                          -  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14370082.640000001</v>
      </c>
      <c r="Q11" s="18">
        <f>'Formato 6 a)'!C18</f>
        <v>24000</v>
      </c>
      <c r="R11" s="18">
        <f>'Formato 6 a)'!D18</f>
        <v>14394082.640000001</v>
      </c>
      <c r="S11" s="18">
        <f>'Formato 6 a)'!E18</f>
        <v>11923129.73</v>
      </c>
      <c r="T11" s="18">
        <f>'Formato 6 a)'!F18</f>
        <v>11923129.73</v>
      </c>
      <c r="U11" s="18">
        <f>'Formato 6 a)'!G18</f>
        <v>2470952.91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1172900.2</v>
      </c>
      <c r="Q12" s="18">
        <f>'Formato 6 a)'!C19</f>
        <v>20000</v>
      </c>
      <c r="R12" s="18">
        <f>'Formato 6 a)'!D19</f>
        <v>1192900.2</v>
      </c>
      <c r="S12" s="18">
        <f>'Formato 6 a)'!E19</f>
        <v>1071927.08</v>
      </c>
      <c r="T12" s="18">
        <f>'Formato 6 a)'!F19</f>
        <v>1071927.08</v>
      </c>
      <c r="U12" s="18">
        <f>'Formato 6 a)'!G19</f>
        <v>120973.12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149023.82</v>
      </c>
      <c r="Q13" s="18">
        <f>'Formato 6 a)'!C20</f>
        <v>0</v>
      </c>
      <c r="R13" s="18">
        <f>'Formato 6 a)'!D20</f>
        <v>149023.82</v>
      </c>
      <c r="S13" s="18">
        <f>'Formato 6 a)'!E20</f>
        <v>112648.17</v>
      </c>
      <c r="T13" s="18">
        <f>'Formato 6 a)'!F20</f>
        <v>112648.17</v>
      </c>
      <c r="U13" s="18">
        <f>'Formato 6 a)'!G20</f>
        <v>36375.65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 t="str">
        <f>'Formato 6 a)'!G21</f>
        <v xml:space="preserve">                                          -  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4322117.6399999997</v>
      </c>
      <c r="Q15" s="18">
        <f>'Formato 6 a)'!C22</f>
        <v>-33000</v>
      </c>
      <c r="R15" s="18">
        <f>'Formato 6 a)'!D22</f>
        <v>4289117.6399999997</v>
      </c>
      <c r="S15" s="18">
        <f>'Formato 6 a)'!E22</f>
        <v>3565161.72</v>
      </c>
      <c r="T15" s="18">
        <f>'Formato 6 a)'!F22</f>
        <v>3565161.72</v>
      </c>
      <c r="U15" s="18">
        <f>'Formato 6 a)'!G22</f>
        <v>723955.92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1190690.08</v>
      </c>
      <c r="Q16" s="18">
        <f>'Formato 6 a)'!C23</f>
        <v>-5000</v>
      </c>
      <c r="R16" s="18">
        <f>'Formato 6 a)'!D23</f>
        <v>1185690.08</v>
      </c>
      <c r="S16" s="18">
        <f>'Formato 6 a)'!E23</f>
        <v>1131747.4099999999</v>
      </c>
      <c r="T16" s="18">
        <f>'Formato 6 a)'!F23</f>
        <v>1131747.4099999999</v>
      </c>
      <c r="U16" s="18">
        <f>'Formato 6 a)'!G23</f>
        <v>53942.67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2015194.14</v>
      </c>
      <c r="Q17" s="18">
        <f>'Formato 6 a)'!C24</f>
        <v>0</v>
      </c>
      <c r="R17" s="18">
        <f>'Formato 6 a)'!D24</f>
        <v>2015194.14</v>
      </c>
      <c r="S17" s="18">
        <f>'Formato 6 a)'!E24</f>
        <v>1536078.11</v>
      </c>
      <c r="T17" s="18">
        <f>'Formato 6 a)'!F24</f>
        <v>1536078.11</v>
      </c>
      <c r="U17" s="18">
        <f>'Formato 6 a)'!G24</f>
        <v>479116.03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665911.01</v>
      </c>
      <c r="Q18" s="18">
        <f>'Formato 6 a)'!C25</f>
        <v>12000</v>
      </c>
      <c r="R18" s="18">
        <f>'Formato 6 a)'!D25</f>
        <v>677911.01</v>
      </c>
      <c r="S18" s="18">
        <f>'Formato 6 a)'!E25</f>
        <v>630513.31000000006</v>
      </c>
      <c r="T18" s="18">
        <f>'Formato 6 a)'!F25</f>
        <v>630513.31000000006</v>
      </c>
      <c r="U18" s="18">
        <f>'Formato 6 a)'!G25</f>
        <v>47397.7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 t="str">
        <f>'Formato 6 a)'!G26</f>
        <v xml:space="preserve">                                          -  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4854245.75</v>
      </c>
      <c r="Q20" s="18">
        <f>'Formato 6 a)'!C27</f>
        <v>30000</v>
      </c>
      <c r="R20" s="18">
        <f>'Formato 6 a)'!D27</f>
        <v>4884245.75</v>
      </c>
      <c r="S20" s="18">
        <f>'Formato 6 a)'!E27</f>
        <v>3875053.93</v>
      </c>
      <c r="T20" s="18">
        <f>'Formato 6 a)'!F27</f>
        <v>3875053.93</v>
      </c>
      <c r="U20" s="18">
        <f>'Formato 6 a)'!G27</f>
        <v>1009191.82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49684580.940000005</v>
      </c>
      <c r="Q21" s="18">
        <f>'Formato 6 a)'!C28</f>
        <v>2056000</v>
      </c>
      <c r="R21" s="18">
        <f>'Formato 6 a)'!D28</f>
        <v>51740580.940000005</v>
      </c>
      <c r="S21" s="18">
        <f>'Formato 6 a)'!E28</f>
        <v>40648894.219999999</v>
      </c>
      <c r="T21" s="18">
        <f>'Formato 6 a)'!F28</f>
        <v>40648894.219999999</v>
      </c>
      <c r="U21" s="18">
        <f>'Formato 6 a)'!G28</f>
        <v>11091686.720000001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30070820.73</v>
      </c>
      <c r="Q22" s="18">
        <f>'Formato 6 a)'!C29</f>
        <v>-510000</v>
      </c>
      <c r="R22" s="18">
        <f>'Formato 6 a)'!D29</f>
        <v>29640820.73</v>
      </c>
      <c r="S22" s="18">
        <f>'Formato 6 a)'!E29</f>
        <v>22603337.280000001</v>
      </c>
      <c r="T22" s="18">
        <f>'Formato 6 a)'!F29</f>
        <v>22603337.280000001</v>
      </c>
      <c r="U22" s="18">
        <f>'Formato 6 a)'!G29</f>
        <v>6957483.4500000002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266040.42</v>
      </c>
      <c r="Q23" s="18">
        <f>'Formato 6 a)'!C30</f>
        <v>243000</v>
      </c>
      <c r="R23" s="18">
        <f>'Formato 6 a)'!D30</f>
        <v>509040.42</v>
      </c>
      <c r="S23" s="18">
        <f>'Formato 6 a)'!E30</f>
        <v>352640.57</v>
      </c>
      <c r="T23" s="18">
        <f>'Formato 6 a)'!F30</f>
        <v>352640.57</v>
      </c>
      <c r="U23" s="18">
        <f>'Formato 6 a)'!G30</f>
        <v>156399.85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3213897.87</v>
      </c>
      <c r="Q24" s="18">
        <f>'Formato 6 a)'!C31</f>
        <v>1300000</v>
      </c>
      <c r="R24" s="18">
        <f>'Formato 6 a)'!D31</f>
        <v>4513897.87</v>
      </c>
      <c r="S24" s="18">
        <f>'Formato 6 a)'!E31</f>
        <v>3141398.12</v>
      </c>
      <c r="T24" s="18">
        <f>'Formato 6 a)'!F31</f>
        <v>3141398.12</v>
      </c>
      <c r="U24" s="18">
        <f>'Formato 6 a)'!G31</f>
        <v>1372499.75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1505862.36</v>
      </c>
      <c r="Q25" s="18">
        <f>'Formato 6 a)'!C32</f>
        <v>100000</v>
      </c>
      <c r="R25" s="18">
        <f>'Formato 6 a)'!D32</f>
        <v>1605862.36</v>
      </c>
      <c r="S25" s="18">
        <f>'Formato 6 a)'!E32</f>
        <v>1289499.27</v>
      </c>
      <c r="T25" s="18">
        <f>'Formato 6 a)'!F32</f>
        <v>1289499.27</v>
      </c>
      <c r="U25" s="18">
        <f>'Formato 6 a)'!G32</f>
        <v>316363.09000000003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2793979.64</v>
      </c>
      <c r="Q26" s="18">
        <f>'Formato 6 a)'!C33</f>
        <v>643000</v>
      </c>
      <c r="R26" s="18">
        <f>'Formato 6 a)'!D33</f>
        <v>3436979.64</v>
      </c>
      <c r="S26" s="18">
        <f>'Formato 6 a)'!E33</f>
        <v>2488943.83</v>
      </c>
      <c r="T26" s="18">
        <f>'Formato 6 a)'!F33</f>
        <v>2488943.83</v>
      </c>
      <c r="U26" s="18">
        <f>'Formato 6 a)'!G33</f>
        <v>948035.81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898072.95</v>
      </c>
      <c r="Q27" s="18">
        <f>'Formato 6 a)'!C34</f>
        <v>180000</v>
      </c>
      <c r="R27" s="18">
        <f>'Formato 6 a)'!D34</f>
        <v>1078072.95</v>
      </c>
      <c r="S27" s="18">
        <f>'Formato 6 a)'!E34</f>
        <v>988303.83</v>
      </c>
      <c r="T27" s="18">
        <f>'Formato 6 a)'!F34</f>
        <v>988303.83</v>
      </c>
      <c r="U27" s="18">
        <f>'Formato 6 a)'!G34</f>
        <v>89769.12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182146.65</v>
      </c>
      <c r="Q28" s="18">
        <f>'Formato 6 a)'!C35</f>
        <v>0</v>
      </c>
      <c r="R28" s="18">
        <f>'Formato 6 a)'!D35</f>
        <v>182146.65</v>
      </c>
      <c r="S28" s="18">
        <f>'Formato 6 a)'!E35</f>
        <v>37347.85</v>
      </c>
      <c r="T28" s="18">
        <f>'Formato 6 a)'!F35</f>
        <v>37347.85</v>
      </c>
      <c r="U28" s="18">
        <f>'Formato 6 a)'!G35</f>
        <v>144798.79999999999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396272.32</v>
      </c>
      <c r="Q29" s="18">
        <f>'Formato 6 a)'!C36</f>
        <v>100000</v>
      </c>
      <c r="R29" s="18">
        <f>'Formato 6 a)'!D36</f>
        <v>396272.32</v>
      </c>
      <c r="S29" s="18">
        <f>'Formato 6 a)'!E36</f>
        <v>290958</v>
      </c>
      <c r="T29" s="18">
        <f>'Formato 6 a)'!F36</f>
        <v>290958</v>
      </c>
      <c r="U29" s="18">
        <f>'Formato 6 a)'!G36</f>
        <v>105314.32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10357488</v>
      </c>
      <c r="Q30" s="18">
        <f>'Formato 6 a)'!C37</f>
        <v>0</v>
      </c>
      <c r="R30" s="18">
        <f>'Formato 6 a)'!D37</f>
        <v>10457488</v>
      </c>
      <c r="S30" s="18">
        <f>'Formato 6 a)'!E37</f>
        <v>9456465.4700000007</v>
      </c>
      <c r="T30" s="18">
        <f>'Formato 6 a)'!F37</f>
        <v>9456465.4700000007</v>
      </c>
      <c r="U30" s="18">
        <f>'Formato 6 a)'!G37</f>
        <v>1001022.53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5000000</v>
      </c>
      <c r="Q31" s="18">
        <f>'Formato 6 a)'!C38</f>
        <v>0</v>
      </c>
      <c r="R31" s="18">
        <f>'Formato 6 a)'!D38</f>
        <v>5000000</v>
      </c>
      <c r="S31" s="18">
        <f>'Formato 6 a)'!E38</f>
        <v>885617.09</v>
      </c>
      <c r="T31" s="18">
        <f>'Formato 6 a)'!F38</f>
        <v>885617.09</v>
      </c>
      <c r="U31" s="18">
        <f>'Formato 6 a)'!G38</f>
        <v>4114382.91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5000000</v>
      </c>
      <c r="Q32" s="18">
        <f>'Formato 6 a)'!C39</f>
        <v>0</v>
      </c>
      <c r="R32" s="18">
        <f>'Formato 6 a)'!D39</f>
        <v>5000000</v>
      </c>
      <c r="S32" s="18">
        <f>'Formato 6 a)'!E39</f>
        <v>885617.09</v>
      </c>
      <c r="T32" s="18">
        <f>'Formato 6 a)'!F39</f>
        <v>885617.09</v>
      </c>
      <c r="U32" s="18">
        <f>'Formato 6 a)'!G39</f>
        <v>4114382.91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3872579.1</v>
      </c>
      <c r="Q41" s="18">
        <f>'Formato 6 a)'!C48</f>
        <v>-10000</v>
      </c>
      <c r="R41" s="18">
        <f>'Formato 6 a)'!D48</f>
        <v>3862579.1</v>
      </c>
      <c r="S41" s="18">
        <f>'Formato 6 a)'!E48</f>
        <v>2877493.11</v>
      </c>
      <c r="T41" s="18">
        <f>'Formato 6 a)'!F48</f>
        <v>2877493.11</v>
      </c>
      <c r="U41" s="18">
        <f>'Formato 6 a)'!G48</f>
        <v>985085.99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322309.90000000002</v>
      </c>
      <c r="Q42" s="18">
        <f>'Formato 6 a)'!C49</f>
        <v>50000</v>
      </c>
      <c r="R42" s="18">
        <f>'Formato 6 a)'!D49</f>
        <v>372309.9</v>
      </c>
      <c r="S42" s="18">
        <f>'Formato 6 a)'!E49</f>
        <v>282495.71000000002</v>
      </c>
      <c r="T42" s="18">
        <f>'Formato 6 a)'!F49</f>
        <v>282495.71000000002</v>
      </c>
      <c r="U42" s="18">
        <f>'Formato 6 a)'!G49</f>
        <v>89814.19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 t="str">
        <f>'Formato 6 a)'!G50</f>
        <v xml:space="preserve">                                          -  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60304</v>
      </c>
      <c r="Q44" s="18">
        <f>'Formato 6 a)'!C51</f>
        <v>0</v>
      </c>
      <c r="R44" s="18">
        <f>'Formato 6 a)'!D51</f>
        <v>60304</v>
      </c>
      <c r="S44" s="18">
        <f>'Formato 6 a)'!E51</f>
        <v>49000</v>
      </c>
      <c r="T44" s="18">
        <f>'Formato 6 a)'!F51</f>
        <v>49000</v>
      </c>
      <c r="U44" s="18">
        <f>'Formato 6 a)'!G51</f>
        <v>11304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900000</v>
      </c>
      <c r="Q45" s="18">
        <f>'Formato 6 a)'!C52</f>
        <v>310000</v>
      </c>
      <c r="R45" s="18">
        <f>'Formato 6 a)'!D52</f>
        <v>1210000</v>
      </c>
      <c r="S45" s="18">
        <f>'Formato 6 a)'!E52</f>
        <v>1167528.43</v>
      </c>
      <c r="T45" s="18">
        <f>'Formato 6 a)'!F52</f>
        <v>1167528.43</v>
      </c>
      <c r="U45" s="18">
        <f>'Formato 6 a)'!G52</f>
        <v>42471.57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 t="str">
        <f>'Formato 6 a)'!G53</f>
        <v xml:space="preserve">                                          -  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1787894.3</v>
      </c>
      <c r="Q47" s="18">
        <f>'Formato 6 a)'!C54</f>
        <v>0</v>
      </c>
      <c r="R47" s="18">
        <f>'Formato 6 a)'!D54</f>
        <v>1787894.3</v>
      </c>
      <c r="S47" s="18">
        <f>'Formato 6 a)'!E54</f>
        <v>1360281.04</v>
      </c>
      <c r="T47" s="18">
        <f>'Formato 6 a)'!F54</f>
        <v>1360281.04</v>
      </c>
      <c r="U47" s="18">
        <f>'Formato 6 a)'!G54</f>
        <v>427613.26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 t="str">
        <f>'Formato 6 a)'!G55</f>
        <v xml:space="preserve">                                          -  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 t="str">
        <f>'Formato 6 a)'!G56</f>
        <v xml:space="preserve">                                          -  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802070.9</v>
      </c>
      <c r="Q50" s="18">
        <f>'Formato 6 a)'!C57</f>
        <v>-370000</v>
      </c>
      <c r="R50" s="18">
        <f>'Formato 6 a)'!D57</f>
        <v>432070.9</v>
      </c>
      <c r="S50" s="18">
        <f>'Formato 6 a)'!E57</f>
        <v>18187.93</v>
      </c>
      <c r="T50" s="18">
        <f>'Formato 6 a)'!F57</f>
        <v>18187.93</v>
      </c>
      <c r="U50" s="18">
        <f>'Formato 6 a)'!G57</f>
        <v>413882.97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122531113.87</v>
      </c>
      <c r="Q51" s="18">
        <f>'Formato 6 a)'!C58</f>
        <v>-2070000</v>
      </c>
      <c r="R51" s="18">
        <f>'Formato 6 a)'!D58</f>
        <v>120461113.87</v>
      </c>
      <c r="S51" s="18">
        <f>'Formato 6 a)'!E58</f>
        <v>25139938.100000001</v>
      </c>
      <c r="T51" s="18">
        <f>'Formato 6 a)'!F58</f>
        <v>25139938.100000001</v>
      </c>
      <c r="U51" s="18">
        <f>'Formato 6 a)'!G58</f>
        <v>95321175.769999996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116531113.87</v>
      </c>
      <c r="Q52" s="18">
        <f>'Formato 6 a)'!C59</f>
        <v>-4070000</v>
      </c>
      <c r="R52" s="18">
        <f>'Formato 6 a)'!D59</f>
        <v>112461113.87</v>
      </c>
      <c r="S52" s="18">
        <f>'Formato 6 a)'!E59</f>
        <v>18436848.199999999</v>
      </c>
      <c r="T52" s="18">
        <f>'Formato 6 a)'!F59</f>
        <v>18436848.199999999</v>
      </c>
      <c r="U52" s="18">
        <f>'Formato 6 a)'!G59</f>
        <v>94024265.670000002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 t="str">
        <f>'Formato 6 a)'!G60</f>
        <v xml:space="preserve">                                          -  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6000000</v>
      </c>
      <c r="Q54" s="18">
        <f>'Formato 6 a)'!C61</f>
        <v>2000000</v>
      </c>
      <c r="R54" s="18">
        <f>'Formato 6 a)'!D61</f>
        <v>8000000</v>
      </c>
      <c r="S54" s="18">
        <f>'Formato 6 a)'!E61</f>
        <v>6703089.9000000004</v>
      </c>
      <c r="T54" s="18">
        <f>'Formato 6 a)'!F61</f>
        <v>6703089.9000000004</v>
      </c>
      <c r="U54" s="18">
        <f>'Formato 6 a)'!G61</f>
        <v>1296910.1000000001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23000000</v>
      </c>
      <c r="Q76">
        <f>'Formato 6 a)'!C84</f>
        <v>0</v>
      </c>
      <c r="R76">
        <f>'Formato 6 a)'!D84</f>
        <v>23000000</v>
      </c>
      <c r="S76">
        <f>'Formato 6 a)'!E84</f>
        <v>8627801.5500000007</v>
      </c>
      <c r="T76">
        <f>'Formato 6 a)'!F84</f>
        <v>8627801.5500000007</v>
      </c>
      <c r="U76">
        <f>'Formato 6 a)'!G84</f>
        <v>14372198.449999999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23000000</v>
      </c>
      <c r="Q125">
        <f>'Formato 6 a)'!C133</f>
        <v>0</v>
      </c>
      <c r="R125">
        <f>'Formato 6 a)'!D133</f>
        <v>23000000</v>
      </c>
      <c r="S125">
        <f>'Formato 6 a)'!E133</f>
        <v>8627801.5500000007</v>
      </c>
      <c r="T125">
        <f>'Formato 6 a)'!F133</f>
        <v>8627801.5500000007</v>
      </c>
      <c r="U125">
        <f>'Formato 6 a)'!G133</f>
        <v>14372198.449999999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23000000</v>
      </c>
      <c r="Q126">
        <f>'Formato 6 a)'!C134</f>
        <v>0</v>
      </c>
      <c r="R126">
        <f>'Formato 6 a)'!D134</f>
        <v>23000000</v>
      </c>
      <c r="S126">
        <f>'Formato 6 a)'!E134</f>
        <v>8627801.5500000007</v>
      </c>
      <c r="T126">
        <f>'Formato 6 a)'!F134</f>
        <v>8627801.5500000007</v>
      </c>
      <c r="U126">
        <f>'Formato 6 a)'!G134</f>
        <v>14372198.449999999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276970479</v>
      </c>
      <c r="Q150">
        <f>'Formato 6 a)'!C159</f>
        <v>0</v>
      </c>
      <c r="R150">
        <f>'Formato 6 a)'!D159</f>
        <v>276970479</v>
      </c>
      <c r="S150">
        <f>'Formato 6 a)'!E159</f>
        <v>143443566.06000003</v>
      </c>
      <c r="T150">
        <f>'Formato 6 a)'!F159</f>
        <v>143443566.06000003</v>
      </c>
      <c r="U150">
        <f>'Formato 6 a)'!G159</f>
        <v>133526912.94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D1" zoomScale="90" zoomScaleNormal="90" workbookViewId="0">
      <selection activeCell="G20" sqref="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82" t="s">
        <v>3290</v>
      </c>
      <c r="B1" s="282"/>
      <c r="C1" s="282"/>
      <c r="D1" s="282"/>
      <c r="E1" s="282"/>
      <c r="F1" s="282"/>
      <c r="G1" s="282"/>
    </row>
    <row r="2" spans="1:7" x14ac:dyDescent="0.2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5"/>
    </row>
    <row r="3" spans="1:7" x14ac:dyDescent="0.25">
      <c r="A3" s="266" t="s">
        <v>277</v>
      </c>
      <c r="B3" s="267"/>
      <c r="C3" s="267"/>
      <c r="D3" s="267"/>
      <c r="E3" s="267"/>
      <c r="F3" s="267"/>
      <c r="G3" s="268"/>
    </row>
    <row r="4" spans="1:7" x14ac:dyDescent="0.25">
      <c r="A4" s="266" t="s">
        <v>431</v>
      </c>
      <c r="B4" s="267"/>
      <c r="C4" s="267"/>
      <c r="D4" s="267"/>
      <c r="E4" s="267"/>
      <c r="F4" s="267"/>
      <c r="G4" s="268"/>
    </row>
    <row r="5" spans="1:7" x14ac:dyDescent="0.25">
      <c r="A5" s="269" t="str">
        <f>TRIMESTRE</f>
        <v>Del 1 de enero al 31 de diciembre de 2020 (b)</v>
      </c>
      <c r="B5" s="270"/>
      <c r="C5" s="270"/>
      <c r="D5" s="270"/>
      <c r="E5" s="270"/>
      <c r="F5" s="270"/>
      <c r="G5" s="271"/>
    </row>
    <row r="6" spans="1:7" x14ac:dyDescent="0.25">
      <c r="A6" s="272" t="s">
        <v>118</v>
      </c>
      <c r="B6" s="273"/>
      <c r="C6" s="273"/>
      <c r="D6" s="273"/>
      <c r="E6" s="273"/>
      <c r="F6" s="273"/>
      <c r="G6" s="274"/>
    </row>
    <row r="7" spans="1:7" x14ac:dyDescent="0.25">
      <c r="A7" s="278" t="s">
        <v>0</v>
      </c>
      <c r="B7" s="280" t="s">
        <v>279</v>
      </c>
      <c r="C7" s="280"/>
      <c r="D7" s="280"/>
      <c r="E7" s="280"/>
      <c r="F7" s="280"/>
      <c r="G7" s="284" t="s">
        <v>280</v>
      </c>
    </row>
    <row r="8" spans="1:7" ht="30" x14ac:dyDescent="0.25">
      <c r="A8" s="27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83"/>
    </row>
    <row r="9" spans="1:7" x14ac:dyDescent="0.25">
      <c r="A9" s="52" t="s">
        <v>440</v>
      </c>
      <c r="B9" s="59">
        <f>SUM(B10:GASTO_NE_FIN_01)</f>
        <v>253970479</v>
      </c>
      <c r="C9" s="59">
        <f>SUM(C10:GASTO_NE_FIN_02)</f>
        <v>0</v>
      </c>
      <c r="D9" s="59">
        <f>SUM(D10:GASTO_NE_FIN_03)</f>
        <v>253970479</v>
      </c>
      <c r="E9" s="59">
        <f>SUM(E10:GASTO_NE_FIN_04)</f>
        <v>134815764.50999999</v>
      </c>
      <c r="F9" s="59">
        <f>SUM(F10:GASTO_NE_FIN_05)</f>
        <v>134815764.50999999</v>
      </c>
      <c r="G9" s="59">
        <f>SUM(G10:GASTO_NE_FIN_06)</f>
        <v>119154714.49000001</v>
      </c>
    </row>
    <row r="10" spans="1:7" s="24" customFormat="1" ht="14.25" customHeight="1" x14ac:dyDescent="0.25">
      <c r="A10" s="141" t="s">
        <v>432</v>
      </c>
      <c r="B10" s="211">
        <v>253970479</v>
      </c>
      <c r="C10" s="211">
        <v>0</v>
      </c>
      <c r="D10" s="210">
        <v>253970479</v>
      </c>
      <c r="E10" s="326">
        <v>134815764.50999999</v>
      </c>
      <c r="F10" s="327">
        <v>134815764.50999999</v>
      </c>
      <c r="G10" s="330">
        <v>119154714.49000001</v>
      </c>
    </row>
    <row r="11" spans="1:7" s="24" customFormat="1" x14ac:dyDescent="0.25">
      <c r="A11" s="141" t="s">
        <v>433</v>
      </c>
      <c r="B11" s="60"/>
      <c r="C11" s="167"/>
      <c r="D11" s="166"/>
      <c r="E11" s="182"/>
      <c r="F11" s="182"/>
      <c r="G11" s="181"/>
    </row>
    <row r="12" spans="1:7" s="24" customFormat="1" x14ac:dyDescent="0.25">
      <c r="A12" s="141" t="s">
        <v>434</v>
      </c>
      <c r="B12" s="60"/>
      <c r="C12" s="60"/>
      <c r="D12" s="60"/>
      <c r="E12" s="60"/>
      <c r="F12" s="60"/>
      <c r="G12" s="77"/>
    </row>
    <row r="13" spans="1:7" s="24" customFormat="1" x14ac:dyDescent="0.25">
      <c r="A13" s="141" t="s">
        <v>435</v>
      </c>
      <c r="B13" s="60"/>
      <c r="C13" s="60"/>
      <c r="D13" s="60"/>
      <c r="E13" s="60"/>
      <c r="F13" s="60"/>
      <c r="G13" s="77"/>
    </row>
    <row r="14" spans="1:7" s="24" customFormat="1" x14ac:dyDescent="0.25">
      <c r="A14" s="141" t="s">
        <v>436</v>
      </c>
      <c r="B14" s="60"/>
      <c r="C14" s="60"/>
      <c r="D14" s="60"/>
      <c r="E14" s="60"/>
      <c r="F14" s="60"/>
      <c r="G14" s="77"/>
    </row>
    <row r="15" spans="1:7" s="24" customFormat="1" x14ac:dyDescent="0.25">
      <c r="A15" s="141" t="s">
        <v>437</v>
      </c>
      <c r="B15" s="60"/>
      <c r="C15" s="60"/>
      <c r="D15" s="60"/>
      <c r="E15" s="60"/>
      <c r="F15" s="60"/>
      <c r="G15" s="77"/>
    </row>
    <row r="16" spans="1:7" s="24" customFormat="1" x14ac:dyDescent="0.25">
      <c r="A16" s="141" t="s">
        <v>438</v>
      </c>
      <c r="B16" s="60"/>
      <c r="C16" s="60"/>
      <c r="D16" s="60"/>
      <c r="E16" s="60"/>
      <c r="F16" s="60"/>
      <c r="G16" s="77"/>
    </row>
    <row r="17" spans="1:7" s="24" customFormat="1" x14ac:dyDescent="0.25">
      <c r="A17" s="141" t="s">
        <v>439</v>
      </c>
      <c r="B17" s="60"/>
      <c r="C17" s="60"/>
      <c r="D17" s="60"/>
      <c r="E17" s="60"/>
      <c r="F17" s="60"/>
      <c r="G17" s="77"/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23000000</v>
      </c>
      <c r="C19" s="61">
        <f>SUM(C20:GASTO_E_FIN_02)</f>
        <v>0</v>
      </c>
      <c r="D19" s="61">
        <f>SUM(D20:GASTO_E_FIN_03)</f>
        <v>23000000</v>
      </c>
      <c r="E19" s="61">
        <f>SUM(E20:GASTO_E_FIN_04)</f>
        <v>8627801.5500000007</v>
      </c>
      <c r="F19" s="61">
        <f>SUM(F20:GASTO_E_FIN_05)</f>
        <v>8627801.5500000007</v>
      </c>
      <c r="G19" s="61">
        <f>SUM(G20:GASTO_E_FIN_06)</f>
        <v>14372198.449999999</v>
      </c>
    </row>
    <row r="20" spans="1:7" s="24" customFormat="1" x14ac:dyDescent="0.25">
      <c r="A20" s="141" t="s">
        <v>432</v>
      </c>
      <c r="B20" s="150">
        <v>23000000</v>
      </c>
      <c r="C20" s="169" t="s">
        <v>3303</v>
      </c>
      <c r="D20" s="168">
        <v>23000000</v>
      </c>
      <c r="E20" s="328">
        <v>8627801.5500000007</v>
      </c>
      <c r="F20" s="329">
        <v>8627801.5500000007</v>
      </c>
      <c r="G20" s="331">
        <v>14372198.449999999</v>
      </c>
    </row>
    <row r="21" spans="1:7" s="24" customFormat="1" x14ac:dyDescent="0.25">
      <c r="A21" s="141" t="s">
        <v>433</v>
      </c>
      <c r="B21" s="60"/>
      <c r="C21" s="60"/>
      <c r="D21" s="60"/>
      <c r="E21" s="60"/>
      <c r="F21" s="60"/>
      <c r="G21" s="60"/>
    </row>
    <row r="22" spans="1:7" s="24" customFormat="1" x14ac:dyDescent="0.25">
      <c r="A22" s="141" t="s">
        <v>434</v>
      </c>
      <c r="B22" s="60"/>
      <c r="C22" s="60"/>
      <c r="D22" s="60"/>
      <c r="E22" s="60"/>
      <c r="F22" s="60"/>
      <c r="G22" s="60"/>
    </row>
    <row r="23" spans="1:7" s="24" customFormat="1" x14ac:dyDescent="0.25">
      <c r="A23" s="141" t="s">
        <v>435</v>
      </c>
      <c r="B23" s="60"/>
      <c r="C23" s="60"/>
      <c r="D23" s="60"/>
      <c r="E23" s="60"/>
      <c r="F23" s="60"/>
      <c r="G23" s="60"/>
    </row>
    <row r="24" spans="1:7" s="24" customFormat="1" x14ac:dyDescent="0.25">
      <c r="A24" s="141" t="s">
        <v>436</v>
      </c>
      <c r="B24" s="60"/>
      <c r="C24" s="60"/>
      <c r="D24" s="60"/>
      <c r="E24" s="60"/>
      <c r="F24" s="60"/>
      <c r="G24" s="60"/>
    </row>
    <row r="25" spans="1:7" s="24" customFormat="1" x14ac:dyDescent="0.25">
      <c r="A25" s="141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1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1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276970479</v>
      </c>
      <c r="C29" s="61">
        <f>GASTO_NE_T2+GASTO_E_T2</f>
        <v>0</v>
      </c>
      <c r="D29" s="61">
        <f>GASTO_NE_T3+GASTO_E_T3</f>
        <v>276970479</v>
      </c>
      <c r="E29" s="61">
        <f>GASTO_NE_T4+GASTO_E_T4</f>
        <v>143443566.06</v>
      </c>
      <c r="F29" s="61">
        <f>GASTO_NE_T5+GASTO_E_T5</f>
        <v>143443566.06</v>
      </c>
      <c r="G29" s="61">
        <f>GASTO_NE_T6+GASTO_E_T6</f>
        <v>133526912.94000001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253970479</v>
      </c>
      <c r="Q2" s="18">
        <f>GASTO_NE_T2</f>
        <v>0</v>
      </c>
      <c r="R2" s="18">
        <f>GASTO_NE_T3</f>
        <v>253970479</v>
      </c>
      <c r="S2" s="18">
        <f>GASTO_NE_T4</f>
        <v>134815764.50999999</v>
      </c>
      <c r="T2" s="18">
        <f>GASTO_NE_T5</f>
        <v>134815764.50999999</v>
      </c>
      <c r="U2" s="18">
        <f>GASTO_NE_T6</f>
        <v>119154714.49000001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23000000</v>
      </c>
      <c r="Q3" s="18">
        <f>GASTO_E_T2</f>
        <v>0</v>
      </c>
      <c r="R3" s="18">
        <f>GASTO_E_T3</f>
        <v>23000000</v>
      </c>
      <c r="S3" s="18">
        <f>GASTO_E_T4</f>
        <v>8627801.5500000007</v>
      </c>
      <c r="T3" s="18">
        <f>GASTO_E_T5</f>
        <v>8627801.5500000007</v>
      </c>
      <c r="U3" s="18">
        <f>GASTO_E_T6</f>
        <v>14372198.449999999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276970479</v>
      </c>
      <c r="Q4" s="18">
        <f>TOTAL_E_T2</f>
        <v>0</v>
      </c>
      <c r="R4" s="18">
        <f>TOTAL_E_T3</f>
        <v>276970479</v>
      </c>
      <c r="S4" s="18">
        <f>TOTAL_E_T4</f>
        <v>143443566.06</v>
      </c>
      <c r="T4" s="18">
        <f>TOTAL_E_T5</f>
        <v>143443566.06</v>
      </c>
      <c r="U4" s="18">
        <f>TOTAL_E_T6</f>
        <v>133526912.94000001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C44" zoomScale="90" zoomScaleNormal="90" workbookViewId="0">
      <selection activeCell="G53" sqref="G53:G5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88" t="s">
        <v>3289</v>
      </c>
      <c r="B1" s="289"/>
      <c r="C1" s="289"/>
      <c r="D1" s="289"/>
      <c r="E1" s="289"/>
      <c r="F1" s="289"/>
      <c r="G1" s="289"/>
    </row>
    <row r="2" spans="1:7" x14ac:dyDescent="0.2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5"/>
    </row>
    <row r="3" spans="1:7" x14ac:dyDescent="0.25">
      <c r="A3" s="266" t="s">
        <v>396</v>
      </c>
      <c r="B3" s="267"/>
      <c r="C3" s="267"/>
      <c r="D3" s="267"/>
      <c r="E3" s="267"/>
      <c r="F3" s="267"/>
      <c r="G3" s="268"/>
    </row>
    <row r="4" spans="1:7" x14ac:dyDescent="0.25">
      <c r="A4" s="266" t="s">
        <v>397</v>
      </c>
      <c r="B4" s="267"/>
      <c r="C4" s="267"/>
      <c r="D4" s="267"/>
      <c r="E4" s="267"/>
      <c r="F4" s="267"/>
      <c r="G4" s="268"/>
    </row>
    <row r="5" spans="1:7" x14ac:dyDescent="0.25">
      <c r="A5" s="269" t="str">
        <f>TRIMESTRE</f>
        <v>Del 1 de enero al 31 de diciembre de 2020 (b)</v>
      </c>
      <c r="B5" s="270"/>
      <c r="C5" s="270"/>
      <c r="D5" s="270"/>
      <c r="E5" s="270"/>
      <c r="F5" s="270"/>
      <c r="G5" s="271"/>
    </row>
    <row r="6" spans="1:7" x14ac:dyDescent="0.25">
      <c r="A6" s="272" t="s">
        <v>118</v>
      </c>
      <c r="B6" s="273"/>
      <c r="C6" s="273"/>
      <c r="D6" s="273"/>
      <c r="E6" s="273"/>
      <c r="F6" s="273"/>
      <c r="G6" s="274"/>
    </row>
    <row r="7" spans="1:7" x14ac:dyDescent="0.25">
      <c r="A7" s="267" t="s">
        <v>0</v>
      </c>
      <c r="B7" s="272" t="s">
        <v>279</v>
      </c>
      <c r="C7" s="273"/>
      <c r="D7" s="273"/>
      <c r="E7" s="273"/>
      <c r="F7" s="274"/>
      <c r="G7" s="284" t="s">
        <v>3286</v>
      </c>
    </row>
    <row r="8" spans="1:7" ht="30.75" customHeight="1" x14ac:dyDescent="0.25">
      <c r="A8" s="26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83"/>
    </row>
    <row r="9" spans="1:7" x14ac:dyDescent="0.25">
      <c r="A9" s="52" t="s">
        <v>363</v>
      </c>
      <c r="B9" s="70">
        <f>SUM(B10,B19,B27,B37)</f>
        <v>253970479</v>
      </c>
      <c r="C9" s="70">
        <f t="shared" ref="C9:G9" si="0">SUM(C10,C19,C27,C37)</f>
        <v>0</v>
      </c>
      <c r="D9" s="70">
        <f t="shared" si="0"/>
        <v>253970479</v>
      </c>
      <c r="E9" s="70">
        <f t="shared" si="0"/>
        <v>134815764.50999999</v>
      </c>
      <c r="F9" s="70">
        <f t="shared" si="0"/>
        <v>134815764.50999999</v>
      </c>
      <c r="G9" s="70">
        <f t="shared" si="0"/>
        <v>119154714.49000001</v>
      </c>
    </row>
    <row r="10" spans="1:7" x14ac:dyDescent="0.25">
      <c r="A10" s="53" t="s">
        <v>364</v>
      </c>
      <c r="B10" s="71"/>
      <c r="C10" s="71"/>
      <c r="D10" s="71"/>
      <c r="E10" s="71"/>
      <c r="F10" s="71"/>
      <c r="G10" s="71"/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151">
        <v>253970479</v>
      </c>
      <c r="C19" s="172" t="s">
        <v>3303</v>
      </c>
      <c r="D19" s="171">
        <v>253970479</v>
      </c>
      <c r="E19" s="332">
        <v>134815764.50999999</v>
      </c>
      <c r="F19" s="335">
        <v>134815764.50999999</v>
      </c>
      <c r="G19" s="336">
        <v>119154714.49000001</v>
      </c>
    </row>
    <row r="20" spans="1:7" x14ac:dyDescent="0.25">
      <c r="A20" s="63" t="s">
        <v>374</v>
      </c>
      <c r="B20" s="71"/>
      <c r="C20" s="170"/>
      <c r="D20" s="170">
        <v>0</v>
      </c>
      <c r="E20" s="231"/>
      <c r="F20" s="232"/>
      <c r="G20" s="336">
        <v>0</v>
      </c>
    </row>
    <row r="21" spans="1:7" ht="14.25" customHeight="1" x14ac:dyDescent="0.25">
      <c r="A21" s="63" t="s">
        <v>375</v>
      </c>
      <c r="B21" s="151">
        <v>253970479</v>
      </c>
      <c r="C21" s="172" t="s">
        <v>3303</v>
      </c>
      <c r="D21" s="171">
        <v>253970479</v>
      </c>
      <c r="E21" s="333">
        <v>134815764.50999999</v>
      </c>
      <c r="F21" s="335">
        <v>134815764.50999999</v>
      </c>
      <c r="G21" s="336">
        <v>119154714.49000001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/>
      <c r="C27" s="71"/>
      <c r="D27" s="71"/>
      <c r="E27" s="71"/>
      <c r="F27" s="71"/>
      <c r="G27" s="71"/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/>
      <c r="C37" s="71"/>
      <c r="D37" s="71"/>
      <c r="E37" s="71"/>
      <c r="F37" s="71"/>
      <c r="G37" s="71"/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23000000</v>
      </c>
      <c r="C43" s="73">
        <f t="shared" ref="C43:G43" si="1">SUM(C44,C53,C61,C71)</f>
        <v>0</v>
      </c>
      <c r="D43" s="73">
        <f t="shared" si="1"/>
        <v>23000000</v>
      </c>
      <c r="E43" s="73">
        <f t="shared" si="1"/>
        <v>8627801.5500000007</v>
      </c>
      <c r="F43" s="73">
        <f t="shared" si="1"/>
        <v>8627801.5500000007</v>
      </c>
      <c r="G43" s="73">
        <f t="shared" si="1"/>
        <v>14372198.449999999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2">SUM(C45:C52)</f>
        <v>0</v>
      </c>
      <c r="D44" s="72">
        <f t="shared" si="2"/>
        <v>0</v>
      </c>
      <c r="E44" s="72">
        <f t="shared" si="2"/>
        <v>0</v>
      </c>
      <c r="F44" s="72">
        <f t="shared" si="2"/>
        <v>0</v>
      </c>
      <c r="G44" s="72">
        <f t="shared" si="2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3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3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3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3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3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3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3"/>
        <v>0</v>
      </c>
    </row>
    <row r="53" spans="1:7" x14ac:dyDescent="0.25">
      <c r="A53" s="53" t="s">
        <v>373</v>
      </c>
      <c r="B53" s="215">
        <v>23000000</v>
      </c>
      <c r="C53" s="215">
        <v>0</v>
      </c>
      <c r="D53" s="214">
        <v>23000000</v>
      </c>
      <c r="E53" s="334">
        <v>8627801.5500000007</v>
      </c>
      <c r="F53" s="335">
        <v>8627801.5500000007</v>
      </c>
      <c r="G53" s="337">
        <v>14372198.449999999</v>
      </c>
    </row>
    <row r="54" spans="1:7" x14ac:dyDescent="0.25">
      <c r="A54" s="69" t="s">
        <v>374</v>
      </c>
      <c r="B54" s="71"/>
      <c r="C54" s="171"/>
      <c r="D54" s="171">
        <v>0</v>
      </c>
      <c r="E54" s="232"/>
      <c r="F54" s="232"/>
      <c r="G54" s="337">
        <v>0</v>
      </c>
    </row>
    <row r="55" spans="1:7" x14ac:dyDescent="0.25">
      <c r="A55" s="69" t="s">
        <v>375</v>
      </c>
      <c r="B55" s="213">
        <v>23000000</v>
      </c>
      <c r="C55" s="213">
        <v>0</v>
      </c>
      <c r="D55" s="212">
        <v>23000000</v>
      </c>
      <c r="E55" s="335">
        <v>8627801.5500000007</v>
      </c>
      <c r="F55" s="335">
        <v>8627801.5500000007</v>
      </c>
      <c r="G55" s="337">
        <v>14372198.449999999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/>
      <c r="C61" s="71"/>
      <c r="D61" s="71"/>
      <c r="E61" s="71"/>
      <c r="F61" s="71"/>
      <c r="G61" s="71"/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/>
      <c r="C71" s="74"/>
      <c r="D71" s="74"/>
      <c r="E71" s="74"/>
      <c r="F71" s="74"/>
      <c r="G71" s="74"/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276970479</v>
      </c>
      <c r="C77" s="73">
        <f t="shared" ref="C77:F77" si="4">C43+C9</f>
        <v>0</v>
      </c>
      <c r="D77" s="73">
        <f t="shared" si="4"/>
        <v>276970479</v>
      </c>
      <c r="E77" s="73">
        <f t="shared" si="4"/>
        <v>143443566.06</v>
      </c>
      <c r="F77" s="73">
        <f t="shared" si="4"/>
        <v>143443566.06</v>
      </c>
      <c r="G77" s="73">
        <f>G43+G9</f>
        <v>133526912.94000001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253970479</v>
      </c>
      <c r="Q2" s="18">
        <f>'Formato 6 c)'!C9</f>
        <v>0</v>
      </c>
      <c r="R2" s="18">
        <f>'Formato 6 c)'!D9</f>
        <v>253970479</v>
      </c>
      <c r="S2" s="18">
        <f>'Formato 6 c)'!E9</f>
        <v>134815764.50999999</v>
      </c>
      <c r="T2" s="18">
        <f>'Formato 6 c)'!F9</f>
        <v>134815764.50999999</v>
      </c>
      <c r="U2" s="18">
        <f>'Formato 6 c)'!G9</f>
        <v>119154714.49000001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253970479</v>
      </c>
      <c r="Q12" s="18" t="str">
        <f>'Formato 6 c)'!C19</f>
        <v xml:space="preserve"> -   </v>
      </c>
      <c r="R12" s="18">
        <f>'Formato 6 c)'!D19</f>
        <v>253970479</v>
      </c>
      <c r="S12" s="18">
        <f>'Formato 6 c)'!E19</f>
        <v>134815764.50999999</v>
      </c>
      <c r="T12" s="18">
        <f>'Formato 6 c)'!F19</f>
        <v>134815764.50999999</v>
      </c>
      <c r="U12" s="18">
        <f>'Formato 6 c)'!G19</f>
        <v>119154714.49000001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253970479</v>
      </c>
      <c r="Q14" s="18" t="str">
        <f>'Formato 6 c)'!C21</f>
        <v xml:space="preserve"> -   </v>
      </c>
      <c r="R14" s="18">
        <f>'Formato 6 c)'!D21</f>
        <v>253970479</v>
      </c>
      <c r="S14" s="18">
        <f>'Formato 6 c)'!E21</f>
        <v>134815764.50999999</v>
      </c>
      <c r="T14" s="18">
        <f>'Formato 6 c)'!F21</f>
        <v>134815764.50999999</v>
      </c>
      <c r="U14" s="18">
        <f>'Formato 6 c)'!G21</f>
        <v>119154714.49000001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23000000</v>
      </c>
      <c r="Q35" s="18">
        <f>'Formato 6 c)'!C43</f>
        <v>0</v>
      </c>
      <c r="R35" s="18">
        <f>'Formato 6 c)'!D43</f>
        <v>23000000</v>
      </c>
      <c r="S35" s="18">
        <f>'Formato 6 c)'!E43</f>
        <v>8627801.5500000007</v>
      </c>
      <c r="T35" s="18">
        <f>'Formato 6 c)'!F43</f>
        <v>8627801.5500000007</v>
      </c>
      <c r="U35" s="18">
        <f>'Formato 6 c)'!G43</f>
        <v>14372198.449999999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23000000</v>
      </c>
      <c r="Q45" s="18">
        <f>'Formato 6 c)'!C53</f>
        <v>0</v>
      </c>
      <c r="R45" s="18">
        <f>'Formato 6 c)'!D53</f>
        <v>23000000</v>
      </c>
      <c r="S45" s="18">
        <f>'Formato 6 c)'!E53</f>
        <v>8627801.5500000007</v>
      </c>
      <c r="T45" s="18">
        <f>'Formato 6 c)'!F53</f>
        <v>8627801.5500000007</v>
      </c>
      <c r="U45" s="18">
        <f>'Formato 6 c)'!G53</f>
        <v>14372198.449999999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23000000</v>
      </c>
      <c r="Q47" s="18">
        <f>'Formato 6 c)'!C55</f>
        <v>0</v>
      </c>
      <c r="R47" s="18">
        <f>'Formato 6 c)'!D55</f>
        <v>23000000</v>
      </c>
      <c r="S47" s="18">
        <f>'Formato 6 c)'!E55</f>
        <v>8627801.5500000007</v>
      </c>
      <c r="T47" s="18">
        <f>'Formato 6 c)'!F55</f>
        <v>8627801.5500000007</v>
      </c>
      <c r="U47" s="18">
        <f>'Formato 6 c)'!G55</f>
        <v>14372198.449999999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276970479</v>
      </c>
      <c r="Q68" s="18">
        <f>'Formato 6 c)'!C77</f>
        <v>0</v>
      </c>
      <c r="R68" s="18">
        <f>'Formato 6 c)'!D77</f>
        <v>276970479</v>
      </c>
      <c r="S68" s="18">
        <f>'Formato 6 c)'!E77</f>
        <v>143443566.06</v>
      </c>
      <c r="T68" s="18">
        <f>'Formato 6 c)'!F77</f>
        <v>143443566.06</v>
      </c>
      <c r="U68" s="18">
        <f>'Formato 6 c)'!G77</f>
        <v>133526912.94000001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SAN MIGUEL DE ALLENDE, Gobierno del Estado de Guanajuato</v>
      </c>
    </row>
    <row r="7" spans="2:3" ht="14.25" x14ac:dyDescent="0.45">
      <c r="C7" t="str">
        <f>CONCATENATE(ENTE_PUBLICO," (a)")</f>
        <v>SISTEMA DE AGUA POTABLE Y ALCANTARILLADO DE SAN MIGUEL DE ALLENDE,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4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37">
        <v>-1.7976931348623099E+100</v>
      </c>
      <c r="E30" s="137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8">
        <v>36526</v>
      </c>
      <c r="E33" s="138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topLeftCell="D1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82" t="s">
        <v>3287</v>
      </c>
      <c r="B1" s="281"/>
      <c r="C1" s="281"/>
      <c r="D1" s="281"/>
      <c r="E1" s="281"/>
      <c r="F1" s="281"/>
      <c r="G1" s="281"/>
    </row>
    <row r="2" spans="1:7" x14ac:dyDescent="0.2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5"/>
    </row>
    <row r="3" spans="1:7" x14ac:dyDescent="0.25">
      <c r="A3" s="269" t="s">
        <v>277</v>
      </c>
      <c r="B3" s="270"/>
      <c r="C3" s="270"/>
      <c r="D3" s="270"/>
      <c r="E3" s="270"/>
      <c r="F3" s="270"/>
      <c r="G3" s="271"/>
    </row>
    <row r="4" spans="1:7" x14ac:dyDescent="0.25">
      <c r="A4" s="269" t="s">
        <v>399</v>
      </c>
      <c r="B4" s="270"/>
      <c r="C4" s="270"/>
      <c r="D4" s="270"/>
      <c r="E4" s="270"/>
      <c r="F4" s="270"/>
      <c r="G4" s="271"/>
    </row>
    <row r="5" spans="1:7" x14ac:dyDescent="0.25">
      <c r="A5" s="269" t="str">
        <f>TRIMESTRE</f>
        <v>Del 1 de enero al 31 de diciembre de 2020 (b)</v>
      </c>
      <c r="B5" s="270"/>
      <c r="C5" s="270"/>
      <c r="D5" s="270"/>
      <c r="E5" s="270"/>
      <c r="F5" s="270"/>
      <c r="G5" s="271"/>
    </row>
    <row r="6" spans="1:7" x14ac:dyDescent="0.25">
      <c r="A6" s="272" t="s">
        <v>118</v>
      </c>
      <c r="B6" s="273"/>
      <c r="C6" s="273"/>
      <c r="D6" s="273"/>
      <c r="E6" s="273"/>
      <c r="F6" s="273"/>
      <c r="G6" s="274"/>
    </row>
    <row r="7" spans="1:7" x14ac:dyDescent="0.25">
      <c r="A7" s="278" t="s">
        <v>361</v>
      </c>
      <c r="B7" s="283" t="s">
        <v>279</v>
      </c>
      <c r="C7" s="283"/>
      <c r="D7" s="283"/>
      <c r="E7" s="283"/>
      <c r="F7" s="283"/>
      <c r="G7" s="283" t="s">
        <v>280</v>
      </c>
    </row>
    <row r="8" spans="1:7" ht="29.25" customHeight="1" x14ac:dyDescent="0.25">
      <c r="A8" s="27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90"/>
    </row>
    <row r="9" spans="1:7" x14ac:dyDescent="0.25">
      <c r="A9" s="52" t="s">
        <v>400</v>
      </c>
      <c r="B9" s="66">
        <f>SUM(B10,B11,B12,B15,B16,B19)</f>
        <v>58512122.450000003</v>
      </c>
      <c r="C9" s="66">
        <f t="shared" ref="C9:F9" si="0">SUM(C10,C11,C12,C15,C16,C19)</f>
        <v>0</v>
      </c>
      <c r="D9" s="66">
        <f t="shared" si="0"/>
        <v>58512122.450000003</v>
      </c>
      <c r="E9" s="66">
        <f t="shared" si="0"/>
        <v>53340692.259999998</v>
      </c>
      <c r="F9" s="66">
        <f t="shared" si="0"/>
        <v>53340692.259999998</v>
      </c>
      <c r="G9" s="66">
        <f>SUM(G10,G11,G12,G15,G16,G19)</f>
        <v>5171430.1900000051</v>
      </c>
    </row>
    <row r="10" spans="1:7" ht="14.25" customHeight="1" x14ac:dyDescent="0.25">
      <c r="A10" s="53" t="s">
        <v>401</v>
      </c>
      <c r="B10" s="217">
        <v>58512122.450000003</v>
      </c>
      <c r="C10" s="217">
        <v>0</v>
      </c>
      <c r="D10" s="216">
        <v>58512122.450000003</v>
      </c>
      <c r="E10" s="338">
        <v>53340692.259999998</v>
      </c>
      <c r="F10" s="339">
        <v>53340692.259999998</v>
      </c>
      <c r="G10" s="340">
        <v>5171430.1900000051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/>
      <c r="C12" s="67"/>
      <c r="D12" s="67"/>
      <c r="E12" s="67"/>
      <c r="F12" s="67"/>
      <c r="G12" s="67"/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/>
      <c r="C16" s="67"/>
      <c r="D16" s="67"/>
      <c r="E16" s="67"/>
      <c r="F16" s="67"/>
      <c r="G16" s="67"/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58512122.450000003</v>
      </c>
      <c r="C33" s="66">
        <f t="shared" ref="C33:G33" si="2">C21+C9</f>
        <v>0</v>
      </c>
      <c r="D33" s="66">
        <f t="shared" si="2"/>
        <v>58512122.450000003</v>
      </c>
      <c r="E33" s="66">
        <f t="shared" si="2"/>
        <v>53340692.259999998</v>
      </c>
      <c r="F33" s="66">
        <f t="shared" si="2"/>
        <v>53340692.259999998</v>
      </c>
      <c r="G33" s="66">
        <f t="shared" si="2"/>
        <v>5171430.1900000051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58512122.450000003</v>
      </c>
      <c r="Q2" s="18">
        <f>'Formato 6 d)'!C9</f>
        <v>0</v>
      </c>
      <c r="R2" s="18">
        <f>'Formato 6 d)'!D9</f>
        <v>58512122.450000003</v>
      </c>
      <c r="S2" s="18">
        <f>'Formato 6 d)'!E9</f>
        <v>53340692.259999998</v>
      </c>
      <c r="T2" s="18">
        <f>'Formato 6 d)'!F9</f>
        <v>53340692.259999998</v>
      </c>
      <c r="U2" s="18">
        <f>'Formato 6 d)'!G9</f>
        <v>5171430.1900000051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58512122.450000003</v>
      </c>
      <c r="Q3" s="18">
        <f>'Formato 6 d)'!C10</f>
        <v>0</v>
      </c>
      <c r="R3" s="18">
        <f>'Formato 6 d)'!D10</f>
        <v>58512122.450000003</v>
      </c>
      <c r="S3" s="18">
        <f>'Formato 6 d)'!E10</f>
        <v>53340692.259999998</v>
      </c>
      <c r="T3" s="18">
        <f>'Formato 6 d)'!F10</f>
        <v>53340692.259999998</v>
      </c>
      <c r="U3" s="18">
        <f>'Formato 6 d)'!G10</f>
        <v>5171430.1900000051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58512122.450000003</v>
      </c>
      <c r="Q24" s="18">
        <f>'Formato 6 d)'!C33</f>
        <v>0</v>
      </c>
      <c r="R24" s="18">
        <f>'Formato 6 d)'!D33</f>
        <v>58512122.450000003</v>
      </c>
      <c r="S24" s="18">
        <f>'Formato 6 d)'!E33</f>
        <v>53340692.259999998</v>
      </c>
      <c r="T24" s="18">
        <f>'Formato 6 d)'!F33</f>
        <v>53340692.259999998</v>
      </c>
      <c r="U24" s="18">
        <f>'Formato 6 d)'!G33</f>
        <v>5171430.1900000051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B1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81" t="s">
        <v>413</v>
      </c>
      <c r="B1" s="281"/>
      <c r="C1" s="281"/>
      <c r="D1" s="281"/>
      <c r="E1" s="281"/>
      <c r="F1" s="281"/>
      <c r="G1" s="281"/>
    </row>
    <row r="2" spans="1:7" ht="14.25" x14ac:dyDescent="0.45">
      <c r="A2" s="263" t="str">
        <f>ENTIDAD</f>
        <v>Municipio de San Miguel de Allende, Gobierno del Estado de Guanajuato</v>
      </c>
      <c r="B2" s="264"/>
      <c r="C2" s="264"/>
      <c r="D2" s="264"/>
      <c r="E2" s="264"/>
      <c r="F2" s="264"/>
      <c r="G2" s="265"/>
    </row>
    <row r="3" spans="1:7" ht="14.25" x14ac:dyDescent="0.45">
      <c r="A3" s="266" t="s">
        <v>414</v>
      </c>
      <c r="B3" s="267"/>
      <c r="C3" s="267"/>
      <c r="D3" s="267"/>
      <c r="E3" s="267"/>
      <c r="F3" s="267"/>
      <c r="G3" s="268"/>
    </row>
    <row r="4" spans="1:7" ht="14.25" x14ac:dyDescent="0.45">
      <c r="A4" s="266" t="s">
        <v>118</v>
      </c>
      <c r="B4" s="267"/>
      <c r="C4" s="267"/>
      <c r="D4" s="267"/>
      <c r="E4" s="267"/>
      <c r="F4" s="267"/>
      <c r="G4" s="268"/>
    </row>
    <row r="5" spans="1:7" ht="14.25" x14ac:dyDescent="0.45">
      <c r="A5" s="266" t="s">
        <v>415</v>
      </c>
      <c r="B5" s="267"/>
      <c r="C5" s="267"/>
      <c r="D5" s="267"/>
      <c r="E5" s="267"/>
      <c r="F5" s="267"/>
      <c r="G5" s="268"/>
    </row>
    <row r="6" spans="1:7" x14ac:dyDescent="0.25">
      <c r="A6" s="278" t="s">
        <v>3288</v>
      </c>
      <c r="B6" s="51">
        <f>ANIO1P</f>
        <v>2021</v>
      </c>
      <c r="C6" s="291" t="str">
        <f>ANIO2P</f>
        <v>2022 (d)</v>
      </c>
      <c r="D6" s="291" t="str">
        <f>ANIO3P</f>
        <v>2023 (d)</v>
      </c>
      <c r="E6" s="291" t="str">
        <f>ANIO4P</f>
        <v>2024 (d)</v>
      </c>
      <c r="F6" s="291" t="str">
        <f>ANIO5P</f>
        <v>2025 (d)</v>
      </c>
      <c r="G6" s="291" t="str">
        <f>ANIO6P</f>
        <v>2026 (d)</v>
      </c>
    </row>
    <row r="7" spans="1:7" ht="48" customHeight="1" x14ac:dyDescent="0.25">
      <c r="A7" s="279"/>
      <c r="B7" s="88" t="s">
        <v>3291</v>
      </c>
      <c r="C7" s="292"/>
      <c r="D7" s="292"/>
      <c r="E7" s="292"/>
      <c r="F7" s="292"/>
      <c r="G7" s="29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x14ac:dyDescent="0.2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x14ac:dyDescent="0.2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81" t="s">
        <v>451</v>
      </c>
      <c r="B1" s="281"/>
      <c r="C1" s="281"/>
      <c r="D1" s="281"/>
      <c r="E1" s="281"/>
      <c r="F1" s="281"/>
      <c r="G1" s="281"/>
    </row>
    <row r="2" spans="1:7" customFormat="1" ht="14.25" x14ac:dyDescent="0.45">
      <c r="A2" s="263" t="str">
        <f>ENTIDAD</f>
        <v>Municipio de San Miguel de Allende, Gobierno del Estado de Guanajuato</v>
      </c>
      <c r="B2" s="264"/>
      <c r="C2" s="264"/>
      <c r="D2" s="264"/>
      <c r="E2" s="264"/>
      <c r="F2" s="264"/>
      <c r="G2" s="265"/>
    </row>
    <row r="3" spans="1:7" customFormat="1" ht="14.25" x14ac:dyDescent="0.45">
      <c r="A3" s="266" t="s">
        <v>452</v>
      </c>
      <c r="B3" s="267"/>
      <c r="C3" s="267"/>
      <c r="D3" s="267"/>
      <c r="E3" s="267"/>
      <c r="F3" s="267"/>
      <c r="G3" s="268"/>
    </row>
    <row r="4" spans="1:7" customFormat="1" ht="14.25" x14ac:dyDescent="0.45">
      <c r="A4" s="266" t="s">
        <v>118</v>
      </c>
      <c r="B4" s="267"/>
      <c r="C4" s="267"/>
      <c r="D4" s="267"/>
      <c r="E4" s="267"/>
      <c r="F4" s="267"/>
      <c r="G4" s="268"/>
    </row>
    <row r="5" spans="1:7" customFormat="1" ht="14.25" x14ac:dyDescent="0.45">
      <c r="A5" s="266" t="s">
        <v>415</v>
      </c>
      <c r="B5" s="267"/>
      <c r="C5" s="267"/>
      <c r="D5" s="267"/>
      <c r="E5" s="267"/>
      <c r="F5" s="267"/>
      <c r="G5" s="268"/>
    </row>
    <row r="6" spans="1:7" customFormat="1" x14ac:dyDescent="0.25">
      <c r="A6" s="293" t="s">
        <v>3142</v>
      </c>
      <c r="B6" s="51">
        <f>ANIO1P</f>
        <v>2021</v>
      </c>
      <c r="C6" s="291" t="str">
        <f>ANIO2P</f>
        <v>2022 (d)</v>
      </c>
      <c r="D6" s="291" t="str">
        <f>ANIO3P</f>
        <v>2023 (d)</v>
      </c>
      <c r="E6" s="291" t="str">
        <f>ANIO4P</f>
        <v>2024 (d)</v>
      </c>
      <c r="F6" s="291" t="str">
        <f>ANIO5P</f>
        <v>2025 (d)</v>
      </c>
      <c r="G6" s="291" t="str">
        <f>ANIO6P</f>
        <v>2026 (d)</v>
      </c>
    </row>
    <row r="7" spans="1:7" customFormat="1" ht="48" customHeight="1" x14ac:dyDescent="0.25">
      <c r="A7" s="294"/>
      <c r="B7" s="88" t="s">
        <v>3291</v>
      </c>
      <c r="C7" s="292"/>
      <c r="D7" s="292"/>
      <c r="E7" s="292"/>
      <c r="F7" s="292"/>
      <c r="G7" s="29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81" t="s">
        <v>466</v>
      </c>
      <c r="B1" s="281"/>
      <c r="C1" s="281"/>
      <c r="D1" s="281"/>
      <c r="E1" s="281"/>
      <c r="F1" s="281"/>
      <c r="G1" s="281"/>
    </row>
    <row r="2" spans="1:7" ht="14.25" x14ac:dyDescent="0.45">
      <c r="A2" s="263" t="str">
        <f>ENTIDAD</f>
        <v>Municipio de San Miguel de Allende, Gobierno del Estado de Guanajuato</v>
      </c>
      <c r="B2" s="264"/>
      <c r="C2" s="264"/>
      <c r="D2" s="264"/>
      <c r="E2" s="264"/>
      <c r="F2" s="264"/>
      <c r="G2" s="265"/>
    </row>
    <row r="3" spans="1:7" ht="14.25" x14ac:dyDescent="0.45">
      <c r="A3" s="266" t="s">
        <v>467</v>
      </c>
      <c r="B3" s="267"/>
      <c r="C3" s="267"/>
      <c r="D3" s="267"/>
      <c r="E3" s="267"/>
      <c r="F3" s="267"/>
      <c r="G3" s="268"/>
    </row>
    <row r="4" spans="1:7" ht="14.25" x14ac:dyDescent="0.45">
      <c r="A4" s="272" t="s">
        <v>118</v>
      </c>
      <c r="B4" s="273"/>
      <c r="C4" s="273"/>
      <c r="D4" s="273"/>
      <c r="E4" s="273"/>
      <c r="F4" s="273"/>
      <c r="G4" s="274"/>
    </row>
    <row r="5" spans="1:7" x14ac:dyDescent="0.25">
      <c r="A5" s="298" t="s">
        <v>3288</v>
      </c>
      <c r="B5" s="296" t="str">
        <f>ANIO5R</f>
        <v>2015 ¹ (c)</v>
      </c>
      <c r="C5" s="296" t="str">
        <f>ANIO4R</f>
        <v>2016 ¹ (c)</v>
      </c>
      <c r="D5" s="296" t="str">
        <f>ANIO3R</f>
        <v>2017 ¹ (c)</v>
      </c>
      <c r="E5" s="296" t="str">
        <f>ANIO2R</f>
        <v>2018 ¹ (c)</v>
      </c>
      <c r="F5" s="296" t="str">
        <f>ANIO1R</f>
        <v>2019 ¹ (c)</v>
      </c>
      <c r="G5" s="51">
        <f>ANIO_INFORME</f>
        <v>2020</v>
      </c>
    </row>
    <row r="6" spans="1:7" ht="32.1" customHeight="1" x14ac:dyDescent="0.25">
      <c r="A6" s="299"/>
      <c r="B6" s="297"/>
      <c r="C6" s="297"/>
      <c r="D6" s="297"/>
      <c r="E6" s="297"/>
      <c r="F6" s="29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95" t="s">
        <v>3292</v>
      </c>
      <c r="B39" s="295"/>
      <c r="C39" s="295"/>
      <c r="D39" s="295"/>
      <c r="E39" s="295"/>
      <c r="F39" s="295"/>
      <c r="G39" s="295"/>
    </row>
    <row r="40" spans="1:7" ht="15" customHeight="1" x14ac:dyDescent="0.25">
      <c r="A40" s="295" t="s">
        <v>3293</v>
      </c>
      <c r="B40" s="295"/>
      <c r="C40" s="295"/>
      <c r="D40" s="295"/>
      <c r="E40" s="295"/>
      <c r="F40" s="295"/>
      <c r="G40" s="29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81" t="s">
        <v>490</v>
      </c>
      <c r="B1" s="281"/>
      <c r="C1" s="281"/>
      <c r="D1" s="281"/>
      <c r="E1" s="281"/>
      <c r="F1" s="281"/>
      <c r="G1" s="281"/>
    </row>
    <row r="2" spans="1:7" ht="14.25" x14ac:dyDescent="0.45">
      <c r="A2" s="263" t="str">
        <f>ENTIDAD</f>
        <v>Municipio de San Miguel de Allende, Gobierno del Estado de Guanajuato</v>
      </c>
      <c r="B2" s="264"/>
      <c r="C2" s="264"/>
      <c r="D2" s="264"/>
      <c r="E2" s="264"/>
      <c r="F2" s="264"/>
      <c r="G2" s="265"/>
    </row>
    <row r="3" spans="1:7" ht="14.25" x14ac:dyDescent="0.45">
      <c r="A3" s="266" t="s">
        <v>491</v>
      </c>
      <c r="B3" s="267"/>
      <c r="C3" s="267"/>
      <c r="D3" s="267"/>
      <c r="E3" s="267"/>
      <c r="F3" s="267"/>
      <c r="G3" s="268"/>
    </row>
    <row r="4" spans="1:7" ht="14.25" x14ac:dyDescent="0.45">
      <c r="A4" s="272" t="s">
        <v>118</v>
      </c>
      <c r="B4" s="273"/>
      <c r="C4" s="273"/>
      <c r="D4" s="273"/>
      <c r="E4" s="273"/>
      <c r="F4" s="273"/>
      <c r="G4" s="274"/>
    </row>
    <row r="5" spans="1:7" x14ac:dyDescent="0.25">
      <c r="A5" s="300" t="s">
        <v>3142</v>
      </c>
      <c r="B5" s="296" t="str">
        <f>ANIO5R</f>
        <v>2015 ¹ (c)</v>
      </c>
      <c r="C5" s="296" t="str">
        <f>ANIO4R</f>
        <v>2016 ¹ (c)</v>
      </c>
      <c r="D5" s="296" t="str">
        <f>ANIO3R</f>
        <v>2017 ¹ (c)</v>
      </c>
      <c r="E5" s="296" t="str">
        <f>ANIO2R</f>
        <v>2018 ¹ (c)</v>
      </c>
      <c r="F5" s="296" t="str">
        <f>ANIO1R</f>
        <v>2019 ¹ (c)</v>
      </c>
      <c r="G5" s="51">
        <f>ANIO_INFORME</f>
        <v>2020</v>
      </c>
    </row>
    <row r="6" spans="1:7" ht="32.1" customHeight="1" x14ac:dyDescent="0.25">
      <c r="A6" s="301"/>
      <c r="B6" s="297"/>
      <c r="C6" s="297"/>
      <c r="D6" s="297"/>
      <c r="E6" s="297"/>
      <c r="F6" s="29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95" t="s">
        <v>3292</v>
      </c>
      <c r="B32" s="295"/>
      <c r="C32" s="295"/>
      <c r="D32" s="295"/>
      <c r="E32" s="295"/>
      <c r="F32" s="295"/>
      <c r="G32" s="295"/>
    </row>
    <row r="33" spans="1:7" x14ac:dyDescent="0.25">
      <c r="A33" s="295" t="s">
        <v>3293</v>
      </c>
      <c r="B33" s="295"/>
      <c r="C33" s="295"/>
      <c r="D33" s="295"/>
      <c r="E33" s="295"/>
      <c r="F33" s="295"/>
      <c r="G33" s="29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75" t="s">
        <v>495</v>
      </c>
      <c r="B1" s="275"/>
      <c r="C1" s="275"/>
      <c r="D1" s="275"/>
      <c r="E1" s="275"/>
      <c r="F1" s="275"/>
      <c r="G1" s="111"/>
    </row>
    <row r="2" spans="1:7" ht="14.25" x14ac:dyDescent="0.45">
      <c r="A2" s="263" t="str">
        <f>ENTE_PUBLICO</f>
        <v>SISTEMA DE AGUA POTABLE Y ALCANTARILLADO DE SAN MIGUEL DE ALLENDE, Gobierno del Estado de Guanajuato</v>
      </c>
      <c r="B2" s="264"/>
      <c r="C2" s="264"/>
      <c r="D2" s="264"/>
      <c r="E2" s="264"/>
      <c r="F2" s="265"/>
    </row>
    <row r="3" spans="1:7" ht="14.25" x14ac:dyDescent="0.45">
      <c r="A3" s="272" t="s">
        <v>496</v>
      </c>
      <c r="B3" s="273"/>
      <c r="C3" s="273"/>
      <c r="D3" s="273"/>
      <c r="E3" s="273"/>
      <c r="F3" s="27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3" t="s">
        <v>502</v>
      </c>
      <c r="B5" s="5"/>
      <c r="C5" s="5"/>
      <c r="D5" s="5"/>
      <c r="E5" s="5"/>
      <c r="F5" s="5"/>
    </row>
    <row r="6" spans="1:7" ht="30" x14ac:dyDescent="0.25">
      <c r="A6" s="134" t="s">
        <v>503</v>
      </c>
      <c r="B6" s="60"/>
      <c r="C6" s="60"/>
      <c r="D6" s="60"/>
      <c r="E6" s="60"/>
      <c r="F6" s="60"/>
    </row>
    <row r="7" spans="1:7" x14ac:dyDescent="0.25">
      <c r="A7" s="134" t="s">
        <v>504</v>
      </c>
      <c r="B7" s="60"/>
      <c r="C7" s="60"/>
      <c r="D7" s="60"/>
      <c r="E7" s="60"/>
      <c r="F7" s="60"/>
    </row>
    <row r="8" spans="1:7" ht="14.25" x14ac:dyDescent="0.45">
      <c r="A8" s="135"/>
      <c r="B8" s="54"/>
      <c r="C8" s="54"/>
      <c r="D8" s="54"/>
      <c r="E8" s="54"/>
      <c r="F8" s="54"/>
    </row>
    <row r="9" spans="1:7" x14ac:dyDescent="0.25">
      <c r="A9" s="133" t="s">
        <v>505</v>
      </c>
      <c r="B9" s="54"/>
      <c r="C9" s="54"/>
      <c r="D9" s="54"/>
      <c r="E9" s="54"/>
      <c r="F9" s="54"/>
    </row>
    <row r="10" spans="1:7" ht="14.25" x14ac:dyDescent="0.45">
      <c r="A10" s="134" t="s">
        <v>506</v>
      </c>
      <c r="B10" s="60"/>
      <c r="C10" s="60"/>
      <c r="D10" s="60"/>
      <c r="E10" s="60"/>
      <c r="F10" s="60"/>
    </row>
    <row r="11" spans="1:7" x14ac:dyDescent="0.25">
      <c r="A11" s="136" t="s">
        <v>507</v>
      </c>
      <c r="B11" s="60"/>
      <c r="C11" s="60"/>
      <c r="D11" s="60"/>
      <c r="E11" s="60"/>
      <c r="F11" s="60"/>
    </row>
    <row r="12" spans="1:7" x14ac:dyDescent="0.25">
      <c r="A12" s="136" t="s">
        <v>508</v>
      </c>
      <c r="B12" s="60"/>
      <c r="C12" s="60"/>
      <c r="D12" s="60"/>
      <c r="E12" s="60"/>
      <c r="F12" s="60"/>
    </row>
    <row r="13" spans="1:7" x14ac:dyDescent="0.25">
      <c r="A13" s="136" t="s">
        <v>509</v>
      </c>
      <c r="B13" s="60"/>
      <c r="C13" s="60"/>
      <c r="D13" s="60"/>
      <c r="E13" s="60"/>
      <c r="F13" s="60"/>
    </row>
    <row r="14" spans="1:7" x14ac:dyDescent="0.25">
      <c r="A14" s="134" t="s">
        <v>510</v>
      </c>
      <c r="B14" s="60"/>
      <c r="C14" s="60"/>
      <c r="D14" s="60"/>
      <c r="E14" s="60"/>
      <c r="F14" s="60"/>
    </row>
    <row r="15" spans="1:7" x14ac:dyDescent="0.25">
      <c r="A15" s="136" t="s">
        <v>507</v>
      </c>
      <c r="B15" s="60"/>
      <c r="C15" s="60"/>
      <c r="D15" s="60"/>
      <c r="E15" s="60"/>
      <c r="F15" s="60"/>
    </row>
    <row r="16" spans="1:7" x14ac:dyDescent="0.25">
      <c r="A16" s="136" t="s">
        <v>508</v>
      </c>
      <c r="B16" s="60"/>
      <c r="C16" s="60"/>
      <c r="D16" s="60"/>
      <c r="E16" s="60"/>
      <c r="F16" s="60"/>
    </row>
    <row r="17" spans="1:6" x14ac:dyDescent="0.25">
      <c r="A17" s="136" t="s">
        <v>509</v>
      </c>
      <c r="B17" s="60"/>
      <c r="C17" s="60"/>
      <c r="D17" s="60"/>
      <c r="E17" s="60"/>
      <c r="F17" s="60"/>
    </row>
    <row r="18" spans="1:6" x14ac:dyDescent="0.25">
      <c r="A18" s="134" t="s">
        <v>511</v>
      </c>
      <c r="B18" s="142"/>
      <c r="C18" s="60"/>
      <c r="D18" s="60"/>
      <c r="E18" s="60"/>
      <c r="F18" s="60"/>
    </row>
    <row r="19" spans="1:6" x14ac:dyDescent="0.25">
      <c r="A19" s="134" t="s">
        <v>512</v>
      </c>
      <c r="B19" s="60"/>
      <c r="C19" s="60"/>
      <c r="D19" s="60"/>
      <c r="E19" s="60"/>
      <c r="F19" s="60"/>
    </row>
    <row r="20" spans="1:6" x14ac:dyDescent="0.25">
      <c r="A20" s="134" t="s">
        <v>513</v>
      </c>
      <c r="B20" s="143"/>
      <c r="C20" s="143"/>
      <c r="D20" s="143"/>
      <c r="E20" s="143"/>
      <c r="F20" s="143"/>
    </row>
    <row r="21" spans="1:6" x14ac:dyDescent="0.25">
      <c r="A21" s="134" t="s">
        <v>514</v>
      </c>
      <c r="B21" s="143"/>
      <c r="C21" s="143"/>
      <c r="D21" s="143"/>
      <c r="E21" s="143"/>
      <c r="F21" s="143"/>
    </row>
    <row r="22" spans="1:6" x14ac:dyDescent="0.25">
      <c r="A22" s="64" t="s">
        <v>515</v>
      </c>
      <c r="B22" s="143"/>
      <c r="C22" s="143"/>
      <c r="D22" s="143"/>
      <c r="E22" s="143"/>
      <c r="F22" s="143"/>
    </row>
    <row r="23" spans="1:6" x14ac:dyDescent="0.25">
      <c r="A23" s="64" t="s">
        <v>516</v>
      </c>
      <c r="B23" s="143"/>
      <c r="C23" s="143"/>
      <c r="D23" s="143"/>
      <c r="E23" s="143"/>
      <c r="F23" s="143"/>
    </row>
    <row r="24" spans="1:6" x14ac:dyDescent="0.25">
      <c r="A24" s="64" t="s">
        <v>517</v>
      </c>
      <c r="B24" s="144"/>
      <c r="C24" s="60"/>
      <c r="D24" s="60"/>
      <c r="E24" s="60"/>
      <c r="F24" s="60"/>
    </row>
    <row r="25" spans="1:6" x14ac:dyDescent="0.25">
      <c r="A25" s="134" t="s">
        <v>518</v>
      </c>
      <c r="B25" s="144"/>
      <c r="C25" s="60"/>
      <c r="D25" s="60"/>
      <c r="E25" s="60"/>
      <c r="F25" s="60"/>
    </row>
    <row r="26" spans="1:6" x14ac:dyDescent="0.25">
      <c r="A26" s="135"/>
      <c r="B26" s="54"/>
      <c r="C26" s="54"/>
      <c r="D26" s="54"/>
      <c r="E26" s="54"/>
      <c r="F26" s="54"/>
    </row>
    <row r="27" spans="1:6" x14ac:dyDescent="0.25">
      <c r="A27" s="133" t="s">
        <v>519</v>
      </c>
      <c r="B27" s="54"/>
      <c r="C27" s="54"/>
      <c r="D27" s="54"/>
      <c r="E27" s="54"/>
      <c r="F27" s="54"/>
    </row>
    <row r="28" spans="1:6" x14ac:dyDescent="0.25">
      <c r="A28" s="134" t="s">
        <v>520</v>
      </c>
      <c r="B28" s="60"/>
      <c r="C28" s="60"/>
      <c r="D28" s="60"/>
      <c r="E28" s="60"/>
      <c r="F28" s="60"/>
    </row>
    <row r="29" spans="1:6" x14ac:dyDescent="0.25">
      <c r="A29" s="135"/>
      <c r="B29" s="54"/>
      <c r="C29" s="54"/>
      <c r="D29" s="54"/>
      <c r="E29" s="54"/>
      <c r="F29" s="54"/>
    </row>
    <row r="30" spans="1:6" x14ac:dyDescent="0.25">
      <c r="A30" s="133" t="s">
        <v>521</v>
      </c>
      <c r="B30" s="54"/>
      <c r="C30" s="54"/>
      <c r="D30" s="54"/>
      <c r="E30" s="54"/>
      <c r="F30" s="54"/>
    </row>
    <row r="31" spans="1:6" x14ac:dyDescent="0.25">
      <c r="A31" s="134" t="s">
        <v>506</v>
      </c>
      <c r="B31" s="60"/>
      <c r="C31" s="60"/>
      <c r="D31" s="60"/>
      <c r="E31" s="60"/>
      <c r="F31" s="60"/>
    </row>
    <row r="32" spans="1:6" x14ac:dyDescent="0.25">
      <c r="A32" s="134" t="s">
        <v>510</v>
      </c>
      <c r="B32" s="60"/>
      <c r="C32" s="60"/>
      <c r="D32" s="60"/>
      <c r="E32" s="60"/>
      <c r="F32" s="60"/>
    </row>
    <row r="33" spans="1:6" x14ac:dyDescent="0.25">
      <c r="A33" s="134" t="s">
        <v>522</v>
      </c>
      <c r="B33" s="60"/>
      <c r="C33" s="60"/>
      <c r="D33" s="60"/>
      <c r="E33" s="60"/>
      <c r="F33" s="60"/>
    </row>
    <row r="34" spans="1:6" x14ac:dyDescent="0.25">
      <c r="A34" s="135"/>
      <c r="B34" s="54"/>
      <c r="C34" s="54"/>
      <c r="D34" s="54"/>
      <c r="E34" s="54"/>
      <c r="F34" s="54"/>
    </row>
    <row r="35" spans="1:6" x14ac:dyDescent="0.25">
      <c r="A35" s="133" t="s">
        <v>523</v>
      </c>
      <c r="B35" s="54"/>
      <c r="C35" s="54"/>
      <c r="D35" s="54"/>
      <c r="E35" s="54"/>
      <c r="F35" s="54"/>
    </row>
    <row r="36" spans="1:6" x14ac:dyDescent="0.25">
      <c r="A36" s="134" t="s">
        <v>524</v>
      </c>
      <c r="B36" s="60"/>
      <c r="C36" s="60"/>
      <c r="D36" s="60"/>
      <c r="E36" s="60"/>
      <c r="F36" s="60"/>
    </row>
    <row r="37" spans="1:6" x14ac:dyDescent="0.25">
      <c r="A37" s="134" t="s">
        <v>525</v>
      </c>
      <c r="B37" s="60"/>
      <c r="C37" s="60"/>
      <c r="D37" s="60"/>
      <c r="E37" s="60"/>
      <c r="F37" s="60"/>
    </row>
    <row r="38" spans="1:6" x14ac:dyDescent="0.25">
      <c r="A38" s="134" t="s">
        <v>526</v>
      </c>
      <c r="B38" s="144"/>
      <c r="C38" s="60"/>
      <c r="D38" s="60"/>
      <c r="E38" s="60"/>
      <c r="F38" s="60"/>
    </row>
    <row r="39" spans="1:6" x14ac:dyDescent="0.25">
      <c r="A39" s="135"/>
      <c r="B39" s="54"/>
      <c r="C39" s="54"/>
      <c r="D39" s="54"/>
      <c r="E39" s="54"/>
      <c r="F39" s="54"/>
    </row>
    <row r="40" spans="1:6" x14ac:dyDescent="0.25">
      <c r="A40" s="133" t="s">
        <v>527</v>
      </c>
      <c r="B40" s="60"/>
      <c r="C40" s="60"/>
      <c r="D40" s="60"/>
      <c r="E40" s="60"/>
      <c r="F40" s="60"/>
    </row>
    <row r="41" spans="1:6" x14ac:dyDescent="0.25">
      <c r="A41" s="135"/>
      <c r="B41" s="54"/>
      <c r="C41" s="54"/>
      <c r="D41" s="54"/>
      <c r="E41" s="54"/>
      <c r="F41" s="54"/>
    </row>
    <row r="42" spans="1:6" x14ac:dyDescent="0.25">
      <c r="A42" s="133" t="s">
        <v>528</v>
      </c>
      <c r="B42" s="54"/>
      <c r="C42" s="54"/>
      <c r="D42" s="54"/>
      <c r="E42" s="54"/>
      <c r="F42" s="54"/>
    </row>
    <row r="43" spans="1:6" x14ac:dyDescent="0.25">
      <c r="A43" s="134" t="s">
        <v>529</v>
      </c>
      <c r="B43" s="60"/>
      <c r="C43" s="60"/>
      <c r="D43" s="60"/>
      <c r="E43" s="60"/>
      <c r="F43" s="60"/>
    </row>
    <row r="44" spans="1:6" x14ac:dyDescent="0.25">
      <c r="A44" s="134" t="s">
        <v>530</v>
      </c>
      <c r="B44" s="60"/>
      <c r="C44" s="60"/>
      <c r="D44" s="60"/>
      <c r="E44" s="60"/>
      <c r="F44" s="60"/>
    </row>
    <row r="45" spans="1:6" x14ac:dyDescent="0.25">
      <c r="A45" s="134" t="s">
        <v>531</v>
      </c>
      <c r="B45" s="60"/>
      <c r="C45" s="60"/>
      <c r="D45" s="60"/>
      <c r="E45" s="60"/>
      <c r="F45" s="60"/>
    </row>
    <row r="46" spans="1:6" x14ac:dyDescent="0.25">
      <c r="A46" s="135"/>
      <c r="B46" s="54"/>
      <c r="C46" s="54"/>
      <c r="D46" s="54"/>
      <c r="E46" s="54"/>
      <c r="F46" s="54"/>
    </row>
    <row r="47" spans="1:6" ht="30" x14ac:dyDescent="0.25">
      <c r="A47" s="133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3"/>
      <c r="C48" s="143"/>
      <c r="D48" s="143"/>
      <c r="E48" s="143"/>
      <c r="F48" s="143"/>
    </row>
    <row r="49" spans="1:6" x14ac:dyDescent="0.25">
      <c r="A49" s="64" t="s">
        <v>531</v>
      </c>
      <c r="B49" s="143"/>
      <c r="C49" s="143"/>
      <c r="D49" s="143"/>
      <c r="E49" s="143"/>
      <c r="F49" s="143"/>
    </row>
    <row r="50" spans="1:6" x14ac:dyDescent="0.25">
      <c r="A50" s="135"/>
      <c r="B50" s="54"/>
      <c r="C50" s="54"/>
      <c r="D50" s="54"/>
      <c r="E50" s="54"/>
      <c r="F50" s="54"/>
    </row>
    <row r="51" spans="1:6" x14ac:dyDescent="0.25">
      <c r="A51" s="133" t="s">
        <v>533</v>
      </c>
      <c r="B51" s="54"/>
      <c r="C51" s="54"/>
      <c r="D51" s="54"/>
      <c r="E51" s="54"/>
      <c r="F51" s="54"/>
    </row>
    <row r="52" spans="1:6" x14ac:dyDescent="0.25">
      <c r="A52" s="134" t="s">
        <v>530</v>
      </c>
      <c r="B52" s="60"/>
      <c r="C52" s="60"/>
      <c r="D52" s="60"/>
      <c r="E52" s="60"/>
      <c r="F52" s="60"/>
    </row>
    <row r="53" spans="1:6" x14ac:dyDescent="0.25">
      <c r="A53" s="134" t="s">
        <v>531</v>
      </c>
      <c r="B53" s="60"/>
      <c r="C53" s="60"/>
      <c r="D53" s="60"/>
      <c r="E53" s="60"/>
      <c r="F53" s="60"/>
    </row>
    <row r="54" spans="1:6" x14ac:dyDescent="0.25">
      <c r="A54" s="134" t="s">
        <v>534</v>
      </c>
      <c r="B54" s="60"/>
      <c r="C54" s="60"/>
      <c r="D54" s="60"/>
      <c r="E54" s="60"/>
      <c r="F54" s="60"/>
    </row>
    <row r="55" spans="1:6" x14ac:dyDescent="0.25">
      <c r="A55" s="135"/>
      <c r="B55" s="54"/>
      <c r="C55" s="54"/>
      <c r="D55" s="54"/>
      <c r="E55" s="54"/>
      <c r="F55" s="54"/>
    </row>
    <row r="56" spans="1:6" x14ac:dyDescent="0.25">
      <c r="A56" s="133" t="s">
        <v>535</v>
      </c>
      <c r="B56" s="54"/>
      <c r="C56" s="54"/>
      <c r="D56" s="54"/>
      <c r="E56" s="54"/>
      <c r="F56" s="54"/>
    </row>
    <row r="57" spans="1:6" x14ac:dyDescent="0.25">
      <c r="A57" s="134" t="s">
        <v>530</v>
      </c>
      <c r="B57" s="60"/>
      <c r="C57" s="60"/>
      <c r="D57" s="60"/>
      <c r="E57" s="60"/>
      <c r="F57" s="60"/>
    </row>
    <row r="58" spans="1:6" x14ac:dyDescent="0.25">
      <c r="A58" s="134" t="s">
        <v>531</v>
      </c>
      <c r="B58" s="60"/>
      <c r="C58" s="60"/>
      <c r="D58" s="60"/>
      <c r="E58" s="60"/>
      <c r="F58" s="60"/>
    </row>
    <row r="59" spans="1:6" x14ac:dyDescent="0.25">
      <c r="A59" s="135"/>
      <c r="B59" s="54"/>
      <c r="C59" s="54"/>
      <c r="D59" s="54"/>
      <c r="E59" s="54"/>
      <c r="F59" s="54"/>
    </row>
    <row r="60" spans="1:6" x14ac:dyDescent="0.25">
      <c r="A60" s="133" t="s">
        <v>536</v>
      </c>
      <c r="B60" s="54"/>
      <c r="C60" s="54"/>
      <c r="D60" s="54"/>
      <c r="E60" s="54"/>
      <c r="F60" s="54"/>
    </row>
    <row r="61" spans="1:6" x14ac:dyDescent="0.25">
      <c r="A61" s="134" t="s">
        <v>537</v>
      </c>
      <c r="B61" s="60"/>
      <c r="C61" s="60"/>
      <c r="D61" s="60"/>
      <c r="E61" s="60"/>
      <c r="F61" s="60"/>
    </row>
    <row r="62" spans="1:6" x14ac:dyDescent="0.25">
      <c r="A62" s="134" t="s">
        <v>538</v>
      </c>
      <c r="B62" s="144"/>
      <c r="C62" s="60"/>
      <c r="D62" s="60"/>
      <c r="E62" s="60"/>
      <c r="F62" s="60"/>
    </row>
    <row r="63" spans="1:6" x14ac:dyDescent="0.25">
      <c r="A63" s="135"/>
      <c r="B63" s="54"/>
      <c r="C63" s="54"/>
      <c r="D63" s="54"/>
      <c r="E63" s="54"/>
      <c r="F63" s="54"/>
    </row>
    <row r="64" spans="1:6" x14ac:dyDescent="0.25">
      <c r="A64" s="133" t="s">
        <v>539</v>
      </c>
      <c r="B64" s="54"/>
      <c r="C64" s="54"/>
      <c r="D64" s="54"/>
      <c r="E64" s="54"/>
      <c r="F64" s="54"/>
    </row>
    <row r="65" spans="1:6" x14ac:dyDescent="0.25">
      <c r="A65" s="134" t="s">
        <v>540</v>
      </c>
      <c r="B65" s="60"/>
      <c r="C65" s="60"/>
      <c r="D65" s="60"/>
      <c r="E65" s="60"/>
      <c r="F65" s="60"/>
    </row>
    <row r="66" spans="1:6" x14ac:dyDescent="0.25">
      <c r="A66" s="134" t="s">
        <v>541</v>
      </c>
      <c r="B66" s="60"/>
      <c r="C66" s="60"/>
      <c r="D66" s="60"/>
      <c r="E66" s="60"/>
      <c r="F66" s="60"/>
    </row>
    <row r="67" spans="1:6" x14ac:dyDescent="0.25">
      <c r="A67" s="139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view="pageBreakPreview" topLeftCell="A55" zoomScale="90" zoomScaleNormal="90" zoomScaleSheetLayoutView="90" workbookViewId="0">
      <selection activeCell="E69" sqref="E69: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75" t="s">
        <v>545</v>
      </c>
      <c r="B1" s="275"/>
      <c r="C1" s="275"/>
      <c r="D1" s="275"/>
      <c r="E1" s="275"/>
      <c r="F1" s="275"/>
    </row>
    <row r="2" spans="1:6" ht="14.25" x14ac:dyDescent="0.4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5"/>
    </row>
    <row r="3" spans="1:6" x14ac:dyDescent="0.25">
      <c r="A3" s="266" t="s">
        <v>117</v>
      </c>
      <c r="B3" s="267"/>
      <c r="C3" s="267"/>
      <c r="D3" s="267"/>
      <c r="E3" s="267"/>
      <c r="F3" s="268"/>
    </row>
    <row r="4" spans="1:6" ht="14.25" x14ac:dyDescent="0.45">
      <c r="A4" s="269" t="str">
        <f>PERIODO_INFORME</f>
        <v>Al 31 de diciembre de 2019 y al 31 de diciembre de 2020 (b)</v>
      </c>
      <c r="B4" s="270"/>
      <c r="C4" s="270"/>
      <c r="D4" s="270"/>
      <c r="E4" s="270"/>
      <c r="F4" s="271"/>
    </row>
    <row r="5" spans="1:6" ht="14.25" x14ac:dyDescent="0.45">
      <c r="A5" s="272" t="s">
        <v>118</v>
      </c>
      <c r="B5" s="273"/>
      <c r="C5" s="273"/>
      <c r="D5" s="273"/>
      <c r="E5" s="273"/>
      <c r="F5" s="274"/>
    </row>
    <row r="6" spans="1:6" s="3" customFormat="1" ht="28.5" x14ac:dyDescent="0.45">
      <c r="A6" s="130" t="s">
        <v>3284</v>
      </c>
      <c r="B6" s="131" t="str">
        <f>ANIO</f>
        <v>2020 (d)</v>
      </c>
      <c r="C6" s="128" t="str">
        <f>ULTIMO</f>
        <v>31 de diciembre de 2019 (e)</v>
      </c>
      <c r="D6" s="132" t="s">
        <v>0</v>
      </c>
      <c r="E6" s="131" t="str">
        <f>ANIO</f>
        <v>2020 (d)</v>
      </c>
      <c r="F6" s="128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47">
        <f>SUM(B10:B16)</f>
        <v>219901089.35000002</v>
      </c>
      <c r="C9" s="60">
        <f>SUM(C10:C16)</f>
        <v>168009088.88</v>
      </c>
      <c r="D9" s="100" t="s">
        <v>54</v>
      </c>
      <c r="E9" s="147">
        <f>SUM(E10:E18)</f>
        <v>1740268.22</v>
      </c>
      <c r="F9" s="60">
        <f>SUM(F10:F18)</f>
        <v>2158619.7799999998</v>
      </c>
    </row>
    <row r="10" spans="1:6" x14ac:dyDescent="0.25">
      <c r="A10" s="96" t="s">
        <v>4</v>
      </c>
      <c r="B10" s="234">
        <v>100600</v>
      </c>
      <c r="C10" s="60"/>
      <c r="D10" s="101" t="s">
        <v>55</v>
      </c>
      <c r="E10" s="241">
        <v>26557.71</v>
      </c>
      <c r="F10" s="146">
        <v>23557.71</v>
      </c>
    </row>
    <row r="11" spans="1:6" x14ac:dyDescent="0.25">
      <c r="A11" s="96" t="s">
        <v>5</v>
      </c>
      <c r="B11" s="233"/>
      <c r="C11" s="60"/>
      <c r="D11" s="101" t="s">
        <v>56</v>
      </c>
      <c r="E11" s="241">
        <v>6922.68</v>
      </c>
      <c r="F11" s="146">
        <v>773081.68</v>
      </c>
    </row>
    <row r="12" spans="1:6" x14ac:dyDescent="0.25">
      <c r="A12" s="96" t="s">
        <v>6</v>
      </c>
      <c r="B12" s="234">
        <v>96227923.810000002</v>
      </c>
      <c r="C12" s="146">
        <v>52294239.5</v>
      </c>
      <c r="D12" s="101" t="s">
        <v>57</v>
      </c>
      <c r="E12" s="241">
        <v>19182.03</v>
      </c>
      <c r="F12" s="146">
        <v>19182.03</v>
      </c>
    </row>
    <row r="13" spans="1:6" x14ac:dyDescent="0.25">
      <c r="A13" s="96" t="s">
        <v>7</v>
      </c>
      <c r="B13" s="234">
        <v>123572565.54000001</v>
      </c>
      <c r="C13" s="146">
        <v>115714849.38</v>
      </c>
      <c r="D13" s="101" t="s">
        <v>58</v>
      </c>
      <c r="E13" s="240"/>
      <c r="F13" s="147"/>
    </row>
    <row r="14" spans="1:6" x14ac:dyDescent="0.25">
      <c r="A14" s="96" t="s">
        <v>8</v>
      </c>
      <c r="B14" s="233"/>
      <c r="C14" s="60"/>
      <c r="D14" s="101" t="s">
        <v>59</v>
      </c>
      <c r="E14" s="240"/>
      <c r="F14" s="147"/>
    </row>
    <row r="15" spans="1:6" x14ac:dyDescent="0.25">
      <c r="A15" s="96" t="s">
        <v>9</v>
      </c>
      <c r="B15" s="233"/>
      <c r="C15" s="60"/>
      <c r="D15" s="101" t="s">
        <v>60</v>
      </c>
      <c r="E15" s="240"/>
      <c r="F15" s="147"/>
    </row>
    <row r="16" spans="1:6" x14ac:dyDescent="0.25">
      <c r="A16" s="96" t="s">
        <v>10</v>
      </c>
      <c r="B16" s="233"/>
      <c r="C16" s="60"/>
      <c r="D16" s="101" t="s">
        <v>61</v>
      </c>
      <c r="E16" s="241">
        <v>1465910.79</v>
      </c>
      <c r="F16" s="146">
        <v>1136440.46</v>
      </c>
    </row>
    <row r="17" spans="1:6" x14ac:dyDescent="0.25">
      <c r="A17" s="95" t="s">
        <v>11</v>
      </c>
      <c r="B17" s="147">
        <f>SUM(B18:B24)</f>
        <v>26894353.93</v>
      </c>
      <c r="C17" s="60">
        <f>SUM(C18:C24)</f>
        <v>26084704.48</v>
      </c>
      <c r="D17" s="101" t="s">
        <v>62</v>
      </c>
      <c r="E17" s="240"/>
      <c r="F17" s="147"/>
    </row>
    <row r="18" spans="1:6" x14ac:dyDescent="0.25">
      <c r="A18" s="97" t="s">
        <v>12</v>
      </c>
      <c r="B18" s="235"/>
      <c r="C18" s="60"/>
      <c r="D18" s="101" t="s">
        <v>63</v>
      </c>
      <c r="E18" s="241">
        <v>221695.01</v>
      </c>
      <c r="F18" s="146">
        <v>206357.9</v>
      </c>
    </row>
    <row r="19" spans="1:6" x14ac:dyDescent="0.25">
      <c r="A19" s="97" t="s">
        <v>13</v>
      </c>
      <c r="B19" s="236">
        <v>18784710.75</v>
      </c>
      <c r="C19" s="146">
        <v>18787719.870000001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36">
        <v>4000</v>
      </c>
      <c r="C20" s="146">
        <v>4000</v>
      </c>
      <c r="D20" s="101" t="s">
        <v>65</v>
      </c>
      <c r="E20" s="60"/>
      <c r="F20" s="60"/>
    </row>
    <row r="21" spans="1:6" x14ac:dyDescent="0.25">
      <c r="A21" s="97" t="s">
        <v>15</v>
      </c>
      <c r="B21" s="236">
        <v>8081641.3600000003</v>
      </c>
      <c r="C21" s="146">
        <v>7268982.79</v>
      </c>
      <c r="D21" s="101" t="s">
        <v>66</v>
      </c>
      <c r="E21" s="60"/>
      <c r="F21" s="60"/>
    </row>
    <row r="22" spans="1:6" x14ac:dyDescent="0.25">
      <c r="A22" s="97" t="s">
        <v>16</v>
      </c>
      <c r="B22" s="236">
        <v>24001</v>
      </c>
      <c r="C22" s="146">
        <v>24001</v>
      </c>
      <c r="D22" s="101" t="s">
        <v>67</v>
      </c>
      <c r="E22" s="60"/>
      <c r="F22" s="60"/>
    </row>
    <row r="23" spans="1:6" x14ac:dyDescent="0.25">
      <c r="A23" s="97" t="s">
        <v>17</v>
      </c>
      <c r="B23" s="235"/>
      <c r="C23" s="147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36">
        <v>0.82</v>
      </c>
      <c r="C24" s="146">
        <v>0.82</v>
      </c>
      <c r="D24" s="101" t="s">
        <v>69</v>
      </c>
      <c r="E24" s="60"/>
      <c r="F24" s="60"/>
    </row>
    <row r="25" spans="1:6" x14ac:dyDescent="0.25">
      <c r="A25" s="95" t="s">
        <v>19</v>
      </c>
      <c r="B25" s="147">
        <f>SUM(B26:B30)</f>
        <v>7811564.4400000004</v>
      </c>
      <c r="C25" s="60">
        <f>SUM(C26:C30)</f>
        <v>4041838.3200000003</v>
      </c>
      <c r="D25" s="101" t="s">
        <v>70</v>
      </c>
      <c r="E25" s="60"/>
      <c r="F25" s="60"/>
    </row>
    <row r="26" spans="1:6" x14ac:dyDescent="0.25">
      <c r="A26" s="97" t="s">
        <v>20</v>
      </c>
      <c r="B26" s="238">
        <v>81448.009999999995</v>
      </c>
      <c r="C26" s="146">
        <v>81448.009999999995</v>
      </c>
      <c r="D26" s="100" t="s">
        <v>71</v>
      </c>
      <c r="E26" s="60"/>
      <c r="F26" s="60"/>
    </row>
    <row r="27" spans="1:6" x14ac:dyDescent="0.25">
      <c r="A27" s="97" t="s">
        <v>21</v>
      </c>
      <c r="B27" s="238">
        <v>105429.52</v>
      </c>
      <c r="C27" s="146">
        <v>-1350.87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37"/>
      <c r="C28" s="147"/>
      <c r="D28" s="101" t="s">
        <v>73</v>
      </c>
      <c r="E28" s="60"/>
      <c r="F28" s="60"/>
    </row>
    <row r="29" spans="1:6" x14ac:dyDescent="0.25">
      <c r="A29" s="97" t="s">
        <v>23</v>
      </c>
      <c r="B29" s="238">
        <v>7624686.9100000001</v>
      </c>
      <c r="C29" s="146">
        <v>3961741.18</v>
      </c>
      <c r="D29" s="101" t="s">
        <v>74</v>
      </c>
      <c r="E29" s="60"/>
      <c r="F29" s="60"/>
    </row>
    <row r="30" spans="1:6" x14ac:dyDescent="0.25">
      <c r="A30" s="97" t="s">
        <v>24</v>
      </c>
      <c r="B30" s="237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147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6">
        <v>0</v>
      </c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147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147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147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147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46">
        <v>3061544.18</v>
      </c>
      <c r="C37" s="146">
        <v>3061544.18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/>
      <c r="F42" s="60"/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8">
        <f>B9+B17+B25+B31+B38+B41+B37</f>
        <v>257668551.90000004</v>
      </c>
      <c r="C47" s="148">
        <f>C9+C17+C25+C31+C38+C41+B37</f>
        <v>201197175.85999998</v>
      </c>
      <c r="D47" s="99" t="s">
        <v>91</v>
      </c>
      <c r="E47" s="61">
        <f>E9+E19+E23+E26+E27+E31+E38+E42</f>
        <v>1740268.22</v>
      </c>
      <c r="F47" s="61">
        <f>F9+F19+F23+F26+F27+F31+F38+F42</f>
        <v>2158619.7799999998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239">
        <v>12936784.84</v>
      </c>
      <c r="C51" s="146">
        <v>12936784.84</v>
      </c>
      <c r="D51" s="100" t="s">
        <v>94</v>
      </c>
      <c r="E51" s="60"/>
      <c r="F51" s="60"/>
    </row>
    <row r="52" spans="1:6" x14ac:dyDescent="0.25">
      <c r="A52" s="95" t="s">
        <v>43</v>
      </c>
      <c r="B52" s="239">
        <v>484028841.25</v>
      </c>
      <c r="C52" s="146">
        <v>456964191.5</v>
      </c>
      <c r="D52" s="100" t="s">
        <v>95</v>
      </c>
      <c r="E52" s="60"/>
      <c r="F52" s="60"/>
    </row>
    <row r="53" spans="1:6" x14ac:dyDescent="0.25">
      <c r="A53" s="95" t="s">
        <v>44</v>
      </c>
      <c r="B53" s="239">
        <v>54404320.740000002</v>
      </c>
      <c r="C53" s="146">
        <v>51798548.32</v>
      </c>
      <c r="D53" s="100" t="s">
        <v>96</v>
      </c>
      <c r="E53" s="60"/>
      <c r="F53" s="60"/>
    </row>
    <row r="54" spans="1:6" x14ac:dyDescent="0.25">
      <c r="A54" s="95" t="s">
        <v>45</v>
      </c>
      <c r="B54" s="239">
        <v>2876648.58</v>
      </c>
      <c r="C54" s="146">
        <v>2858460.65</v>
      </c>
      <c r="D54" s="100" t="s">
        <v>97</v>
      </c>
      <c r="E54" s="60"/>
      <c r="F54" s="60"/>
    </row>
    <row r="55" spans="1:6" x14ac:dyDescent="0.25">
      <c r="A55" s="95" t="s">
        <v>46</v>
      </c>
      <c r="B55" s="239">
        <v>-136813442.75</v>
      </c>
      <c r="C55" s="146">
        <v>-137003592.31999999</v>
      </c>
      <c r="D55" s="37" t="s">
        <v>98</v>
      </c>
      <c r="E55" s="60"/>
      <c r="F55" s="60"/>
    </row>
    <row r="56" spans="1:6" x14ac:dyDescent="0.25">
      <c r="A56" s="95" t="s">
        <v>47</v>
      </c>
      <c r="B56" s="239">
        <v>20460130.140000001</v>
      </c>
      <c r="C56" s="146">
        <v>13757040.24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1740268.22</v>
      </c>
      <c r="F59" s="61">
        <f>F47+F57</f>
        <v>2158619.7799999998</v>
      </c>
    </row>
    <row r="60" spans="1:6" x14ac:dyDescent="0.25">
      <c r="A60" s="55" t="s">
        <v>50</v>
      </c>
      <c r="B60" s="61">
        <f>SUM(B50:B58)</f>
        <v>437893282.79999995</v>
      </c>
      <c r="C60" s="61">
        <f>SUM(C50:C58)</f>
        <v>401311433.22999996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695561834.70000005</v>
      </c>
      <c r="C62" s="61">
        <f>SUM(C47+C60)</f>
        <v>602508609.08999991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47">
        <f>SUM(E64:E66)</f>
        <v>167681419.38999999</v>
      </c>
      <c r="F63" s="77">
        <f>SUM(F64:F66)</f>
        <v>167681419.38999999</v>
      </c>
    </row>
    <row r="64" spans="1:6" x14ac:dyDescent="0.25">
      <c r="A64" s="54"/>
      <c r="B64" s="54"/>
      <c r="C64" s="54"/>
      <c r="D64" s="103" t="s">
        <v>103</v>
      </c>
      <c r="E64" s="242">
        <v>130802632.53</v>
      </c>
      <c r="F64" s="146">
        <v>130802632.53</v>
      </c>
    </row>
    <row r="65" spans="1:6" x14ac:dyDescent="0.25">
      <c r="A65" s="54"/>
      <c r="B65" s="54"/>
      <c r="C65" s="54"/>
      <c r="D65" s="41" t="s">
        <v>104</v>
      </c>
      <c r="E65" s="242">
        <v>36878786.859999999</v>
      </c>
      <c r="F65" s="146">
        <v>36878786.859999999</v>
      </c>
    </row>
    <row r="66" spans="1:6" x14ac:dyDescent="0.25">
      <c r="A66" s="54"/>
      <c r="B66" s="54"/>
      <c r="C66" s="54"/>
      <c r="D66" s="103" t="s">
        <v>105</v>
      </c>
      <c r="E66" s="242">
        <v>0</v>
      </c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147">
        <f>SUM(E69:E73)</f>
        <v>526140147.08999997</v>
      </c>
      <c r="F68" s="77">
        <f>SUM(F69:F73)</f>
        <v>432668569.91999996</v>
      </c>
    </row>
    <row r="69" spans="1:6" x14ac:dyDescent="0.25">
      <c r="A69" s="12"/>
      <c r="B69" s="54"/>
      <c r="C69" s="54"/>
      <c r="D69" s="103" t="s">
        <v>107</v>
      </c>
      <c r="E69" s="243">
        <v>94075370.519999996</v>
      </c>
      <c r="F69" s="146">
        <v>103741874.14</v>
      </c>
    </row>
    <row r="70" spans="1:6" x14ac:dyDescent="0.25">
      <c r="A70" s="12"/>
      <c r="B70" s="54"/>
      <c r="C70" s="54"/>
      <c r="D70" s="103" t="s">
        <v>108</v>
      </c>
      <c r="E70" s="243">
        <v>432064776.56999999</v>
      </c>
      <c r="F70" s="146">
        <v>328926695.77999997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693821566.48000002</v>
      </c>
      <c r="F79" s="61">
        <f>F63+F68+F75</f>
        <v>600349989.30999994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695561834.70000005</v>
      </c>
      <c r="F81" s="61">
        <f>F59+F79</f>
        <v>602508609.08999991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1.9291338582677167" bottom="0.74803149606299213" header="0.31496062992125984" footer="0.31496062992125984"/>
  <pageSetup scale="3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219901089.35000002</v>
      </c>
      <c r="Q4" s="18">
        <f>'Formato 1'!C9</f>
        <v>168009088.88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100600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96227923.810000002</v>
      </c>
      <c r="Q7" s="18">
        <f>'Formato 1'!C12</f>
        <v>52294239.5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123572565.54000001</v>
      </c>
      <c r="Q8" s="18">
        <f>'Formato 1'!C13</f>
        <v>115714849.38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26894353.93</v>
      </c>
      <c r="Q12" s="18">
        <f>'Formato 1'!C17</f>
        <v>26084704.48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18784710.75</v>
      </c>
      <c r="Q14" s="18">
        <f>'Formato 1'!C19</f>
        <v>18787719.870000001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4000</v>
      </c>
      <c r="Q15" s="18">
        <f>'Formato 1'!C20</f>
        <v>4000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8081641.3600000003</v>
      </c>
      <c r="Q16" s="18">
        <f>'Formato 1'!C21</f>
        <v>7268982.79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24001</v>
      </c>
      <c r="Q17" s="18">
        <f>'Formato 1'!C22</f>
        <v>24001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0.82</v>
      </c>
      <c r="Q19" s="18">
        <f>'Formato 1'!C24</f>
        <v>0.82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7811564.4400000004</v>
      </c>
      <c r="Q20" s="18">
        <f>'Formato 1'!C25</f>
        <v>4041838.3200000003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81448.009999999995</v>
      </c>
      <c r="Q21" s="18">
        <f>'Formato 1'!C26</f>
        <v>81448.009999999995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105429.52</v>
      </c>
      <c r="Q22" s="18">
        <f>'Formato 1'!C27</f>
        <v>-1350.87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7624686.9100000001</v>
      </c>
      <c r="Q24" s="18">
        <f>'Formato 1'!C29</f>
        <v>3961741.18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3061544.18</v>
      </c>
      <c r="Q32" s="18">
        <f>'Formato 1'!C37</f>
        <v>3061544.18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3061544.18</v>
      </c>
      <c r="Q33" s="18">
        <f>'Formato 1'!C37</f>
        <v>3061544.18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257668551.90000004</v>
      </c>
      <c r="Q42" s="18">
        <f>'Formato 1'!C47</f>
        <v>201197175.85999998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12936784.84</v>
      </c>
      <c r="Q45">
        <f>'Formato 1'!C51</f>
        <v>12936784.84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484028841.25</v>
      </c>
      <c r="Q46">
        <f>'Formato 1'!C52</f>
        <v>456964191.5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54404320.740000002</v>
      </c>
      <c r="Q47">
        <f>'Formato 1'!C53</f>
        <v>51798548.32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2876648.58</v>
      </c>
      <c r="Q48">
        <f>'Formato 1'!C54</f>
        <v>2858460.65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-136813442.75</v>
      </c>
      <c r="Q49">
        <f>'Formato 1'!C55</f>
        <v>-137003592.31999999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20460130.140000001</v>
      </c>
      <c r="Q50">
        <f>'Formato 1'!C56</f>
        <v>13757040.24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437893282.79999995</v>
      </c>
      <c r="Q53">
        <f>'Formato 1'!C60</f>
        <v>401311433.22999996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695561834.70000005</v>
      </c>
      <c r="Q54">
        <f>'Formato 1'!C62</f>
        <v>602508609.08999991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1740268.22</v>
      </c>
      <c r="Q57">
        <f>'Formato 1'!F9</f>
        <v>2158619.7799999998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26557.71</v>
      </c>
      <c r="Q58">
        <f>'Formato 1'!F10</f>
        <v>23557.71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6922.68</v>
      </c>
      <c r="Q59">
        <f>'Formato 1'!F11</f>
        <v>773081.68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19182.03</v>
      </c>
      <c r="Q60">
        <f>'Formato 1'!F12</f>
        <v>19182.03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1465910.79</v>
      </c>
      <c r="Q64">
        <f>'Formato 1'!F16</f>
        <v>1136440.46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221695.01</v>
      </c>
      <c r="Q66">
        <f>'Formato 1'!F18</f>
        <v>206357.9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1740268.22</v>
      </c>
      <c r="Q95">
        <f>'Formato 1'!F47</f>
        <v>2158619.7799999998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1740268.22</v>
      </c>
      <c r="Q104">
        <f>'Formato 1'!F59</f>
        <v>2158619.7799999998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167681419.38999999</v>
      </c>
      <c r="Q106">
        <f>'Formato 1'!F63</f>
        <v>167681419.38999999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130802632.53</v>
      </c>
      <c r="Q107">
        <f>'Formato 1'!F64</f>
        <v>130802632.53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36878786.859999999</v>
      </c>
      <c r="Q108">
        <f>'Formato 1'!F65</f>
        <v>36878786.859999999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526140147.08999997</v>
      </c>
      <c r="Q110">
        <f>'Formato 1'!F68</f>
        <v>432668569.91999996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94075370.519999996</v>
      </c>
      <c r="Q111">
        <f>'Formato 1'!F69</f>
        <v>103741874.14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432064776.56999999</v>
      </c>
      <c r="Q112">
        <f>'Formato 1'!F70</f>
        <v>328926695.77999997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693821566.48000002</v>
      </c>
      <c r="Q119">
        <f>'Formato 1'!F79</f>
        <v>600349989.30999994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695561834.70000005</v>
      </c>
      <c r="Q120">
        <f>'Formato 1'!F81</f>
        <v>602508609.08999991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D18" sqref="D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77" t="s">
        <v>544</v>
      </c>
      <c r="B1" s="277"/>
      <c r="C1" s="277"/>
      <c r="D1" s="277"/>
      <c r="E1" s="277"/>
      <c r="F1" s="277"/>
      <c r="G1" s="277"/>
      <c r="H1" s="277"/>
    </row>
    <row r="2" spans="1:9" ht="14.25" x14ac:dyDescent="0.4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4"/>
      <c r="H2" s="265"/>
    </row>
    <row r="3" spans="1:9" x14ac:dyDescent="0.25">
      <c r="A3" s="266" t="s">
        <v>120</v>
      </c>
      <c r="B3" s="267"/>
      <c r="C3" s="267"/>
      <c r="D3" s="267"/>
      <c r="E3" s="267"/>
      <c r="F3" s="267"/>
      <c r="G3" s="267"/>
      <c r="H3" s="268"/>
    </row>
    <row r="4" spans="1:9" ht="14.25" x14ac:dyDescent="0.45">
      <c r="A4" s="269" t="str">
        <f>PERIODO_INFORME</f>
        <v>Al 31 de diciembre de 2019 y al 31 de diciembre de 2020 (b)</v>
      </c>
      <c r="B4" s="270"/>
      <c r="C4" s="270"/>
      <c r="D4" s="270"/>
      <c r="E4" s="270"/>
      <c r="F4" s="270"/>
      <c r="G4" s="270"/>
      <c r="H4" s="271"/>
    </row>
    <row r="5" spans="1:9" ht="14.25" x14ac:dyDescent="0.45">
      <c r="A5" s="272" t="s">
        <v>118</v>
      </c>
      <c r="B5" s="273"/>
      <c r="C5" s="273"/>
      <c r="D5" s="273"/>
      <c r="E5" s="273"/>
      <c r="F5" s="273"/>
      <c r="G5" s="273"/>
      <c r="H5" s="274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29"/>
      <c r="D18" s="129"/>
      <c r="E18" s="129"/>
      <c r="F18" s="61">
        <v>1</v>
      </c>
      <c r="G18" s="129"/>
      <c r="H18" s="129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76" t="s">
        <v>3300</v>
      </c>
      <c r="B33" s="276"/>
      <c r="C33" s="276"/>
      <c r="D33" s="276"/>
      <c r="E33" s="276"/>
      <c r="F33" s="276"/>
      <c r="G33" s="276"/>
      <c r="H33" s="276"/>
    </row>
    <row r="34" spans="1:8" ht="12" customHeight="1" x14ac:dyDescent="0.25">
      <c r="A34" s="276"/>
      <c r="B34" s="276"/>
      <c r="C34" s="276"/>
      <c r="D34" s="276"/>
      <c r="E34" s="276"/>
      <c r="F34" s="276"/>
      <c r="G34" s="276"/>
      <c r="H34" s="276"/>
    </row>
    <row r="35" spans="1:8" ht="12" customHeight="1" x14ac:dyDescent="0.25">
      <c r="A35" s="276"/>
      <c r="B35" s="276"/>
      <c r="C35" s="276"/>
      <c r="D35" s="276"/>
      <c r="E35" s="276"/>
      <c r="F35" s="276"/>
      <c r="G35" s="276"/>
      <c r="H35" s="276"/>
    </row>
    <row r="36" spans="1:8" ht="12" customHeight="1" x14ac:dyDescent="0.25">
      <c r="A36" s="276"/>
      <c r="B36" s="276"/>
      <c r="C36" s="276"/>
      <c r="D36" s="276"/>
      <c r="E36" s="276"/>
      <c r="F36" s="276"/>
      <c r="G36" s="276"/>
      <c r="H36" s="276"/>
    </row>
    <row r="37" spans="1:8" ht="12" customHeight="1" x14ac:dyDescent="0.25">
      <c r="A37" s="276"/>
      <c r="B37" s="276"/>
      <c r="C37" s="276"/>
      <c r="D37" s="276"/>
      <c r="E37" s="276"/>
      <c r="F37" s="276"/>
      <c r="G37" s="276"/>
      <c r="H37" s="27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1.9291338582677167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75" t="s">
        <v>543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11"/>
    </row>
    <row r="2" spans="1:12" ht="14.25" x14ac:dyDescent="0.45">
      <c r="A2" s="263" t="str">
        <f>ENTE_PUBLICO_A</f>
        <v>SISTEMA DE AGUA POTABLE Y ALCANTARILLADO DE SAN MIGUEL DE ALLENDE, Gobierno del Estado de Guanajuato (a)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 x14ac:dyDescent="0.25">
      <c r="A3" s="266" t="s">
        <v>146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 ht="14.25" x14ac:dyDescent="0.45">
      <c r="A4" s="269" t="str">
        <f>TRIMESTRE</f>
        <v>Del 1 de enero al 31 de diciembre de 2020 (b)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 ht="14.25" x14ac:dyDescent="0.45">
      <c r="A5" s="266" t="s">
        <v>118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8" t="str">
        <f>MONTO1</f>
        <v>Monto pagado de la inversión al 31 de diciembre de 2020 (k)</v>
      </c>
      <c r="J6" s="128" t="str">
        <f>MONTO2</f>
        <v>Monto pagado de la inversión actualizado al 31 de diciembre de 2020 (l)</v>
      </c>
      <c r="K6" s="128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6"/>
      <c r="C8" s="126"/>
      <c r="D8" s="126"/>
      <c r="E8" s="61">
        <f>SUM(E9:APP_FIN_04)</f>
        <v>4</v>
      </c>
      <c r="F8" s="126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4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/>
      <c r="H9" s="60"/>
      <c r="I9" s="60"/>
      <c r="J9" s="60"/>
      <c r="K9" s="60">
        <f>E9-J9</f>
        <v>1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/>
      <c r="H10" s="60"/>
      <c r="I10" s="60"/>
      <c r="J10" s="60"/>
      <c r="K10" s="60">
        <f t="shared" ref="K10:K12" si="0">E10-J10</f>
        <v>1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/>
      <c r="H11" s="60"/>
      <c r="I11" s="60"/>
      <c r="J11" s="60"/>
      <c r="K11" s="60">
        <f t="shared" si="0"/>
        <v>1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/>
      <c r="H12" s="60"/>
      <c r="I12" s="60"/>
      <c r="J12" s="60"/>
      <c r="K12" s="60">
        <f t="shared" si="0"/>
        <v>1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6"/>
      <c r="C14" s="126"/>
      <c r="D14" s="126"/>
      <c r="E14" s="61">
        <f>SUM(E15:OTROS_FIN_04)</f>
        <v>4</v>
      </c>
      <c r="F14" s="126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4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/>
      <c r="H15" s="60"/>
      <c r="I15" s="60"/>
      <c r="J15" s="60"/>
      <c r="K15" s="60">
        <f>E15-J15</f>
        <v>1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/>
      <c r="H16" s="60"/>
      <c r="I16" s="60"/>
      <c r="J16" s="60"/>
      <c r="K16" s="60">
        <f t="shared" ref="K16:K18" si="1">E16-J16</f>
        <v>1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/>
      <c r="H17" s="60"/>
      <c r="I17" s="60"/>
      <c r="J17" s="60"/>
      <c r="K17" s="60">
        <f t="shared" si="1"/>
        <v>1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/>
      <c r="H18" s="60"/>
      <c r="I18" s="60"/>
      <c r="J18" s="60"/>
      <c r="K18" s="60">
        <f t="shared" si="1"/>
        <v>1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6"/>
      <c r="C20" s="126"/>
      <c r="D20" s="126"/>
      <c r="E20" s="61">
        <f>APP_T4+OTROS_T4</f>
        <v>8</v>
      </c>
      <c r="F20" s="126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8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1.9291338582677167" bottom="0.74803149606299213" header="0.31496062992125984" footer="0.31496062992125984"/>
  <pageSetup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4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4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8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201</vt:i4>
      </vt:variant>
    </vt:vector>
  </HeadingPairs>
  <TitlesOfParts>
    <vt:vector size="232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4'!Área_de_impresión</vt:lpstr>
      <vt:lpstr>'Formato 6 a)'!Área_de_impresión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2020-10-27T21:09:35Z</cp:lastPrinted>
  <dcterms:created xsi:type="dcterms:W3CDTF">2017-01-19T17:59:06Z</dcterms:created>
  <dcterms:modified xsi:type="dcterms:W3CDTF">2021-01-28T20:16:29Z</dcterms:modified>
</cp:coreProperties>
</file>